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48" yWindow="32760" windowWidth="13752" windowHeight="9012" activeTab="0"/>
  </bookViews>
  <sheets>
    <sheet name="copay" sheetId="1" r:id="rId1"/>
  </sheets>
  <definedNames>
    <definedName name="_1">'copay'!$H$30:$W$49</definedName>
    <definedName name="_1A">'copay'!$H$20:$W$44</definedName>
    <definedName name="Four">'copay'!$O$30:$P$44</definedName>
    <definedName name="_xlnm.Print_Area" localSheetId="0">'copay'!$H$5:$AN$76</definedName>
    <definedName name="Range">'copay'!#REF!</definedName>
    <definedName name="Scale">'copay'!$I$30:$AM$44</definedName>
    <definedName name="Size">'copay'!$I$62:$J$76</definedName>
    <definedName name="Z_5F9AF513_DD88_4A49_AF50_ABC75393C9F5_.wvu.PrintArea" localSheetId="0" hidden="1">'copay'!$H$5:$AN$76</definedName>
  </definedNames>
  <calcPr fullCalcOnLoad="1"/>
</workbook>
</file>

<file path=xl/sharedStrings.xml><?xml version="1.0" encoding="utf-8"?>
<sst xmlns="http://schemas.openxmlformats.org/spreadsheetml/2006/main" count="42" uniqueCount="41">
  <si>
    <t>Poverty</t>
  </si>
  <si>
    <t>(figures below are rounded to the nearest dollar)</t>
  </si>
  <si>
    <t>Co-Pay</t>
  </si>
  <si>
    <t>Interval</t>
  </si>
  <si>
    <t xml:space="preserve">        FAMILY SIZE</t>
  </si>
  <si>
    <t>GMI</t>
  </si>
  <si>
    <t>NMI</t>
  </si>
  <si>
    <t>GMI Rnd</t>
  </si>
  <si>
    <t>NMI Rnd</t>
  </si>
  <si>
    <t>TEAMS</t>
  </si>
  <si>
    <t>Daily BS</t>
  </si>
  <si>
    <t>Mo BS Rnd</t>
  </si>
  <si>
    <t>Mo Ben Std</t>
  </si>
  <si>
    <t>TANF</t>
  </si>
  <si>
    <t>Income</t>
  </si>
  <si>
    <t>Percentage</t>
  </si>
  <si>
    <t>Co-payment</t>
  </si>
  <si>
    <t>Co-payment Calculator</t>
  </si>
  <si>
    <t>Family Size</t>
  </si>
  <si>
    <t>Gross Income:</t>
  </si>
  <si>
    <t>Family Size:</t>
  </si>
  <si>
    <t>Co-payment:</t>
  </si>
  <si>
    <t>Gross Monthly Income:</t>
  </si>
  <si>
    <t>TANF+$1</t>
  </si>
  <si>
    <t>Calculated Co-payment</t>
  </si>
  <si>
    <t>Minimum Co-payment</t>
  </si>
  <si>
    <t>for Family Sizes 2 to 16</t>
  </si>
  <si>
    <t>*Estimated Monthly Co-payment:</t>
  </si>
  <si>
    <t>Poverty Guide Yr</t>
  </si>
  <si>
    <t>Poverty GMI</t>
  </si>
  <si>
    <t>2011 TANF GMI (Rule 37.78.420)</t>
  </si>
  <si>
    <t>Total Monthly Co-payment = Gross Monthly Income (GMI) x the percentage assigned to the income range, which is based on Federal Poverty Guidelines (FPG) or $10, whichever is greater.</t>
  </si>
  <si>
    <t>The co-payments listed are minimums and correspond to the lowest level for each income range.</t>
  </si>
  <si>
    <t>Max</t>
  </si>
  <si>
    <t>Min</t>
  </si>
  <si>
    <t>Montana</t>
  </si>
  <si>
    <t xml:space="preserve">Best Beginnings </t>
  </si>
  <si>
    <t>Child Care Scholarship</t>
  </si>
  <si>
    <t>Effective March 1, 2024</t>
  </si>
  <si>
    <r>
      <t xml:space="preserve">       Table is based on 2022 Federal Poverty Level </t>
    </r>
    <r>
      <rPr>
        <b/>
        <i/>
        <sz val="12"/>
        <color indexed="10"/>
        <rFont val="Arial"/>
        <family val="2"/>
      </rPr>
      <t>(Federal Register Vol. 89, No. 11 Wednesday, January 17, 2024 Notices) (https://www.govinfo.gov/content/pkg/FR-2023-01-19/pdf/2023-00885.pdf)</t>
    </r>
  </si>
  <si>
    <t>* This calculator is provided by the State of Montana Early Childhood and Family Support Division, Child Care Bureau as a service to help you determine if you may be eligible for a Best Beginnings Child Care Scholarship and estimates what your monthly child care co-payment might be.  For actual eligibility determination and monthly co-payment amounts please visit your local Resource and Referral Agency.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</si>
</sst>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"/>
    <numFmt numFmtId="166" formatCode="&quot;$&quot;#,##0.00"/>
    <numFmt numFmtId="167" formatCode="0.000%"/>
    <numFmt numFmtId="168" formatCode="&quot;$&quot;#,##0"/>
    <numFmt numFmtId="169" formatCode="&quot;$&quot;#,##0.0"/>
    <numFmt numFmtId="170" formatCode="0.0000%"/>
  </numFmts>
  <fonts count="67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2"/>
      <color indexed="12"/>
      <name val="Arial"/>
      <family val="2"/>
    </font>
    <font>
      <b/>
      <sz val="14"/>
      <color indexed="56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21"/>
      <name val="Arial"/>
      <family val="2"/>
    </font>
    <font>
      <b/>
      <i/>
      <sz val="11"/>
      <color indexed="21"/>
      <name val="Arial"/>
      <family val="2"/>
    </font>
    <font>
      <sz val="12"/>
      <color indexed="21"/>
      <name val="Arial"/>
      <family val="2"/>
    </font>
    <font>
      <b/>
      <i/>
      <sz val="14"/>
      <color indexed="21"/>
      <name val="Arial"/>
      <family val="2"/>
    </font>
    <font>
      <b/>
      <sz val="12"/>
      <color indexed="18"/>
      <name val="Arial"/>
      <family val="2"/>
    </font>
    <font>
      <i/>
      <sz val="12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theme="1"/>
      </top>
      <bottom style="thin">
        <color indexed="8"/>
      </bottom>
    </border>
    <border>
      <left>
        <color indexed="63"/>
      </left>
      <right>
        <color indexed="63"/>
      </right>
      <top style="medium">
        <color theme="1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thin">
        <color indexed="8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8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 style="thin">
        <color indexed="8"/>
      </top>
      <bottom style="thin">
        <color indexed="8"/>
      </bottom>
    </border>
    <border>
      <left style="medium">
        <color theme="1"/>
      </left>
      <right style="medium">
        <color theme="1"/>
      </right>
      <top style="thin">
        <color indexed="8"/>
      </top>
      <bottom>
        <color indexed="63"/>
      </bottom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66" fontId="0" fillId="0" borderId="0" xfId="0" applyNumberFormat="1" applyFill="1" applyAlignment="1">
      <alignment horizontal="right"/>
    </xf>
    <xf numFmtId="0" fontId="0" fillId="0" borderId="10" xfId="0" applyBorder="1" applyAlignment="1">
      <alignment/>
    </xf>
    <xf numFmtId="7" fontId="0" fillId="33" borderId="10" xfId="0" applyNumberFormat="1" applyFill="1" applyBorder="1" applyAlignment="1" applyProtection="1">
      <alignment horizontal="right"/>
      <protection/>
    </xf>
    <xf numFmtId="166" fontId="0" fillId="0" borderId="10" xfId="0" applyNumberFormat="1" applyFill="1" applyBorder="1" applyAlignment="1">
      <alignment horizontal="right"/>
    </xf>
    <xf numFmtId="168" fontId="0" fillId="0" borderId="10" xfId="0" applyNumberFormat="1" applyFill="1" applyBorder="1" applyAlignment="1">
      <alignment horizontal="right"/>
    </xf>
    <xf numFmtId="9" fontId="0" fillId="0" borderId="0" xfId="0" applyNumberFormat="1" applyFill="1" applyBorder="1" applyAlignment="1" applyProtection="1">
      <alignment/>
      <protection/>
    </xf>
    <xf numFmtId="0" fontId="0" fillId="0" borderId="11" xfId="0" applyBorder="1" applyAlignment="1">
      <alignment/>
    </xf>
    <xf numFmtId="166" fontId="0" fillId="0" borderId="11" xfId="0" applyNumberFormat="1" applyFill="1" applyBorder="1" applyAlignment="1">
      <alignment horizontal="right"/>
    </xf>
    <xf numFmtId="0" fontId="0" fillId="0" borderId="12" xfId="0" applyBorder="1" applyAlignment="1">
      <alignment/>
    </xf>
    <xf numFmtId="9" fontId="0" fillId="34" borderId="10" xfId="0" applyNumberFormat="1" applyFill="1" applyBorder="1" applyAlignment="1" applyProtection="1">
      <alignment/>
      <protection locked="0"/>
    </xf>
    <xf numFmtId="10" fontId="0" fillId="34" borderId="10" xfId="0" applyNumberFormat="1" applyFill="1" applyBorder="1" applyAlignment="1" applyProtection="1">
      <alignment/>
      <protection locked="0"/>
    </xf>
    <xf numFmtId="10" fontId="0" fillId="35" borderId="10" xfId="0" applyNumberForma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7" fontId="0" fillId="33" borderId="12" xfId="0" applyNumberFormat="1" applyFill="1" applyBorder="1" applyAlignment="1" applyProtection="1">
      <alignment horizontal="right"/>
      <protection/>
    </xf>
    <xf numFmtId="166" fontId="0" fillId="0" borderId="12" xfId="0" applyNumberFormat="1" applyFill="1" applyBorder="1" applyAlignment="1">
      <alignment horizontal="right"/>
    </xf>
    <xf numFmtId="168" fontId="0" fillId="0" borderId="12" xfId="0" applyNumberFormat="1" applyFill="1" applyBorder="1" applyAlignment="1">
      <alignment horizontal="right"/>
    </xf>
    <xf numFmtId="0" fontId="2" fillId="0" borderId="0" xfId="0" applyFont="1" applyBorder="1" applyAlignment="1" applyProtection="1">
      <alignment/>
      <protection/>
    </xf>
    <xf numFmtId="166" fontId="0" fillId="0" borderId="0" xfId="0" applyNumberFormat="1" applyFill="1" applyAlignment="1">
      <alignment/>
    </xf>
    <xf numFmtId="44" fontId="6" fillId="0" borderId="0" xfId="44" applyFont="1" applyFill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8" fontId="0" fillId="0" borderId="0" xfId="0" applyNumberFormat="1" applyFill="1" applyBorder="1" applyAlignment="1" applyProtection="1">
      <alignment horizontal="right"/>
      <protection locked="0"/>
    </xf>
    <xf numFmtId="168" fontId="0" fillId="0" borderId="10" xfId="0" applyNumberFormat="1" applyFill="1" applyBorder="1" applyAlignment="1" applyProtection="1">
      <alignment horizontal="right"/>
      <protection locked="0"/>
    </xf>
    <xf numFmtId="168" fontId="0" fillId="0" borderId="12" xfId="0" applyNumberForma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168" fontId="7" fillId="0" borderId="0" xfId="0" applyNumberFormat="1" applyFont="1" applyFill="1" applyAlignment="1">
      <alignment horizontal="right"/>
    </xf>
    <xf numFmtId="168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36" borderId="0" xfId="0" applyFont="1" applyFill="1" applyBorder="1" applyAlignment="1" applyProtection="1">
      <alignment horizontal="center"/>
      <protection locked="0"/>
    </xf>
    <xf numFmtId="44" fontId="14" fillId="36" borderId="0" xfId="44" applyNumberFormat="1" applyFont="1" applyFill="1" applyBorder="1" applyAlignment="1" applyProtection="1">
      <alignment horizontal="center" vertical="top"/>
      <protection locked="0"/>
    </xf>
    <xf numFmtId="0" fontId="15" fillId="0" borderId="0" xfId="0" applyFont="1" applyAlignment="1">
      <alignment horizontal="center"/>
    </xf>
    <xf numFmtId="7" fontId="16" fillId="0" borderId="0" xfId="44" applyNumberFormat="1" applyFont="1" applyFill="1" applyBorder="1" applyAlignment="1" applyProtection="1">
      <alignment horizontal="center" vertical="top"/>
      <protection hidden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168" fontId="0" fillId="13" borderId="10" xfId="0" applyNumberFormat="1" applyFill="1" applyBorder="1" applyAlignment="1" applyProtection="1">
      <alignment horizontal="right"/>
      <protection locked="0"/>
    </xf>
    <xf numFmtId="168" fontId="0" fillId="13" borderId="13" xfId="0" applyNumberFormat="1" applyFill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13" borderId="17" xfId="0" applyNumberFormat="1" applyFont="1" applyFill="1" applyBorder="1" applyAlignment="1" applyProtection="1">
      <alignment horizontal="right"/>
      <protection locked="0"/>
    </xf>
    <xf numFmtId="7" fontId="0" fillId="33" borderId="18" xfId="0" applyNumberFormat="1" applyFill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66" fontId="0" fillId="0" borderId="19" xfId="0" applyNumberFormat="1" applyFill="1" applyBorder="1" applyAlignment="1">
      <alignment horizontal="right"/>
    </xf>
    <xf numFmtId="0" fontId="2" fillId="0" borderId="17" xfId="0" applyFont="1" applyBorder="1" applyAlignment="1" applyProtection="1">
      <alignment/>
      <protection/>
    </xf>
    <xf numFmtId="166" fontId="0" fillId="0" borderId="18" xfId="0" applyNumberFormat="1" applyFill="1" applyBorder="1" applyAlignment="1">
      <alignment horizontal="right"/>
    </xf>
    <xf numFmtId="168" fontId="0" fillId="0" borderId="18" xfId="0" applyNumberFormat="1" applyFill="1" applyBorder="1" applyAlignment="1">
      <alignment horizontal="right"/>
    </xf>
    <xf numFmtId="0" fontId="2" fillId="0" borderId="20" xfId="0" applyFont="1" applyBorder="1" applyAlignment="1" applyProtection="1">
      <alignment/>
      <protection/>
    </xf>
    <xf numFmtId="10" fontId="0" fillId="0" borderId="21" xfId="0" applyNumberFormat="1" applyBorder="1" applyAlignment="1">
      <alignment/>
    </xf>
    <xf numFmtId="168" fontId="0" fillId="0" borderId="21" xfId="0" applyNumberForma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0" fontId="17" fillId="0" borderId="0" xfId="0" applyFont="1" applyAlignment="1" applyProtection="1">
      <alignment/>
      <protection/>
    </xf>
    <xf numFmtId="2" fontId="0" fillId="0" borderId="0" xfId="0" applyNumberFormat="1" applyAlignment="1">
      <alignment/>
    </xf>
    <xf numFmtId="0" fontId="4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right"/>
      <protection/>
    </xf>
    <xf numFmtId="9" fontId="2" fillId="0" borderId="25" xfId="0" applyNumberFormat="1" applyFont="1" applyFill="1" applyBorder="1" applyAlignment="1" applyProtection="1">
      <alignment horizontal="right"/>
      <protection/>
    </xf>
    <xf numFmtId="9" fontId="2" fillId="0" borderId="26" xfId="0" applyNumberFormat="1" applyFont="1" applyFill="1" applyBorder="1" applyAlignment="1" applyProtection="1">
      <alignment horizontal="right"/>
      <protection/>
    </xf>
    <xf numFmtId="9" fontId="2" fillId="0" borderId="27" xfId="0" applyNumberFormat="1" applyFont="1" applyFill="1" applyBorder="1" applyAlignment="1" applyProtection="1">
      <alignment horizontal="right"/>
      <protection/>
    </xf>
    <xf numFmtId="9" fontId="2" fillId="0" borderId="28" xfId="0" applyNumberFormat="1" applyFont="1" applyFill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 horizontal="center"/>
      <protection/>
    </xf>
    <xf numFmtId="5" fontId="0" fillId="0" borderId="30" xfId="0" applyNumberFormat="1" applyFill="1" applyBorder="1" applyAlignment="1" applyProtection="1">
      <alignment horizontal="center"/>
      <protection/>
    </xf>
    <xf numFmtId="5" fontId="0" fillId="0" borderId="31" xfId="0" applyNumberFormat="1" applyFill="1" applyBorder="1" applyAlignment="1" applyProtection="1">
      <alignment horizontal="center"/>
      <protection/>
    </xf>
    <xf numFmtId="5" fontId="0" fillId="0" borderId="32" xfId="0" applyNumberFormat="1" applyFill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5" fontId="0" fillId="0" borderId="35" xfId="0" applyNumberFormat="1" applyFill="1" applyBorder="1" applyAlignment="1" applyProtection="1">
      <alignment horizontal="center"/>
      <protection/>
    </xf>
    <xf numFmtId="5" fontId="0" fillId="0" borderId="36" xfId="0" applyNumberFormat="1" applyFill="1" applyBorder="1" applyAlignment="1" applyProtection="1">
      <alignment horizontal="center"/>
      <protection/>
    </xf>
    <xf numFmtId="5" fontId="0" fillId="0" borderId="0" xfId="0" applyNumberFormat="1" applyAlignment="1">
      <alignment/>
    </xf>
    <xf numFmtId="5" fontId="0" fillId="37" borderId="36" xfId="0" applyNumberFormat="1" applyFill="1" applyBorder="1" applyAlignment="1" applyProtection="1">
      <alignment horizontal="center"/>
      <protection/>
    </xf>
    <xf numFmtId="5" fontId="0" fillId="37" borderId="35" xfId="0" applyNumberFormat="1" applyFill="1" applyBorder="1" applyAlignment="1" applyProtection="1">
      <alignment horizontal="center"/>
      <protection/>
    </xf>
    <xf numFmtId="5" fontId="0" fillId="37" borderId="35" xfId="0" applyNumberFormat="1" applyFont="1" applyFill="1" applyBorder="1" applyAlignment="1" applyProtection="1">
      <alignment horizontal="center"/>
      <protection/>
    </xf>
    <xf numFmtId="164" fontId="5" fillId="0" borderId="25" xfId="0" applyNumberFormat="1" applyFont="1" applyFill="1" applyBorder="1" applyAlignment="1" applyProtection="1">
      <alignment horizontal="right"/>
      <protection/>
    </xf>
    <xf numFmtId="164" fontId="5" fillId="0" borderId="26" xfId="0" applyNumberFormat="1" applyFont="1" applyFill="1" applyBorder="1" applyAlignment="1" applyProtection="1">
      <alignment horizontal="right"/>
      <protection/>
    </xf>
    <xf numFmtId="164" fontId="5" fillId="0" borderId="27" xfId="0" applyNumberFormat="1" applyFont="1" applyFill="1" applyBorder="1" applyAlignment="1" applyProtection="1">
      <alignment horizontal="right"/>
      <protection/>
    </xf>
    <xf numFmtId="164" fontId="5" fillId="0" borderId="28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168" fontId="0" fillId="32" borderId="10" xfId="0" applyNumberFormat="1" applyFill="1" applyBorder="1" applyAlignment="1" applyProtection="1">
      <alignment horizontal="right"/>
      <protection locked="0"/>
    </xf>
    <xf numFmtId="168" fontId="0" fillId="32" borderId="18" xfId="0" applyNumberFormat="1" applyFill="1" applyBorder="1" applyAlignment="1" applyProtection="1">
      <alignment horizontal="right"/>
      <protection locked="0"/>
    </xf>
    <xf numFmtId="0" fontId="18" fillId="0" borderId="0" xfId="0" applyFont="1" applyAlignment="1">
      <alignment horizontal="left" vertical="top"/>
    </xf>
    <xf numFmtId="0" fontId="63" fillId="38" borderId="0" xfId="0" applyFont="1" applyFill="1" applyBorder="1" applyAlignment="1">
      <alignment horizontal="center"/>
    </xf>
    <xf numFmtId="0" fontId="64" fillId="38" borderId="0" xfId="0" applyFont="1" applyFill="1" applyAlignment="1">
      <alignment/>
    </xf>
    <xf numFmtId="0" fontId="65" fillId="38" borderId="0" xfId="0" applyFont="1" applyFill="1" applyBorder="1" applyAlignment="1">
      <alignment horizontal="center"/>
    </xf>
    <xf numFmtId="0" fontId="66" fillId="38" borderId="0" xfId="0" applyFont="1" applyFill="1" applyAlignment="1">
      <alignment/>
    </xf>
    <xf numFmtId="0" fontId="3" fillId="0" borderId="37" xfId="0" applyFont="1" applyBorder="1" applyAlignment="1" applyProtection="1">
      <alignment horizontal="right"/>
      <protection/>
    </xf>
    <xf numFmtId="0" fontId="0" fillId="0" borderId="15" xfId="0" applyBorder="1" applyAlignment="1">
      <alignment horizontal="right"/>
    </xf>
    <xf numFmtId="0" fontId="2" fillId="13" borderId="12" xfId="0" applyNumberFormat="1" applyFont="1" applyFill="1" applyBorder="1" applyAlignment="1" applyProtection="1">
      <alignment horizontal="left"/>
      <protection locked="0"/>
    </xf>
    <xf numFmtId="0" fontId="0" fillId="13" borderId="38" xfId="0" applyFill="1" applyBorder="1" applyAlignment="1">
      <alignment/>
    </xf>
    <xf numFmtId="0" fontId="18" fillId="0" borderId="0" xfId="0" applyFont="1" applyAlignment="1">
      <alignment horizontal="left" vertical="top" indent="2"/>
    </xf>
    <xf numFmtId="0" fontId="65" fillId="38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39" borderId="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12" fillId="0" borderId="0" xfId="0" applyFont="1" applyBorder="1" applyAlignment="1">
      <alignment horizontal="left" wrapText="1"/>
    </xf>
    <xf numFmtId="0" fontId="55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AN76"/>
  <sheetViews>
    <sheetView showGridLines="0" showRowColHeaders="0" showZeros="0" tabSelected="1" showOutlineSymbols="0" defaultGridColor="0" zoomScale="150" zoomScaleNormal="150" zoomScalePageLayoutView="85" colorId="22" workbookViewId="0" topLeftCell="A1">
      <selection activeCell="A1" sqref="A1"/>
    </sheetView>
  </sheetViews>
  <sheetFormatPr defaultColWidth="9.6640625" defaultRowHeight="15"/>
  <cols>
    <col min="1" max="1" width="4.3359375" style="0" customWidth="1"/>
    <col min="2" max="2" width="7.21484375" style="0" customWidth="1"/>
    <col min="3" max="3" width="24.4453125" style="0" customWidth="1"/>
    <col min="4" max="4" width="13.6640625" style="0" customWidth="1"/>
    <col min="5" max="5" width="5.10546875" style="0" customWidth="1"/>
    <col min="6" max="6" width="4.88671875" style="0" customWidth="1"/>
    <col min="7" max="7" width="9.6640625" style="0" hidden="1" customWidth="1"/>
    <col min="8" max="8" width="10.99609375" style="0" hidden="1" customWidth="1"/>
    <col min="9" max="9" width="15.4453125" style="0" hidden="1" customWidth="1"/>
    <col min="10" max="10" width="11.77734375" style="0" hidden="1" customWidth="1"/>
    <col min="11" max="11" width="10.88671875" style="0" hidden="1" customWidth="1"/>
    <col min="12" max="12" width="4.77734375" style="0" hidden="1" customWidth="1"/>
    <col min="13" max="13" width="14.6640625" style="0" hidden="1" customWidth="1"/>
    <col min="14" max="14" width="6.4453125" style="0" hidden="1" customWidth="1"/>
    <col min="15" max="15" width="11.77734375" style="0" hidden="1" customWidth="1"/>
    <col min="16" max="16" width="6.21484375" style="0" hidden="1" customWidth="1"/>
    <col min="17" max="17" width="11.77734375" style="0" hidden="1" customWidth="1"/>
    <col min="18" max="18" width="5.5546875" style="0" hidden="1" customWidth="1"/>
    <col min="19" max="19" width="11.77734375" style="0" hidden="1" customWidth="1"/>
    <col min="20" max="20" width="4.88671875" style="0" hidden="1" customWidth="1"/>
    <col min="21" max="21" width="11.3359375" style="0" hidden="1" customWidth="1"/>
    <col min="22" max="22" width="6.10546875" style="0" hidden="1" customWidth="1"/>
    <col min="23" max="23" width="11.21484375" style="0" hidden="1" customWidth="1"/>
    <col min="24" max="24" width="5.88671875" style="0" hidden="1" customWidth="1"/>
    <col min="25" max="25" width="11.10546875" style="0" hidden="1" customWidth="1"/>
    <col min="26" max="26" width="4.88671875" style="0" hidden="1" customWidth="1"/>
    <col min="27" max="27" width="11.4453125" style="0" hidden="1" customWidth="1"/>
    <col min="28" max="28" width="4.88671875" style="0" hidden="1" customWidth="1"/>
    <col min="29" max="29" width="11.4453125" style="0" hidden="1" customWidth="1"/>
    <col min="30" max="30" width="4.88671875" style="0" hidden="1" customWidth="1"/>
    <col min="31" max="31" width="11.4453125" style="0" hidden="1" customWidth="1"/>
    <col min="32" max="32" width="8.5546875" style="0" hidden="1" customWidth="1"/>
    <col min="33" max="33" width="11.4453125" style="0" hidden="1" customWidth="1"/>
    <col min="34" max="34" width="6.10546875" style="0" hidden="1" customWidth="1"/>
    <col min="35" max="35" width="11.4453125" style="0" hidden="1" customWidth="1"/>
    <col min="36" max="36" width="6.6640625" style="0" hidden="1" customWidth="1"/>
    <col min="37" max="37" width="10.88671875" style="0" hidden="1" customWidth="1"/>
    <col min="38" max="38" width="7.88671875" style="0" hidden="1" customWidth="1"/>
    <col min="39" max="39" width="11.4453125" style="0" hidden="1" customWidth="1"/>
    <col min="40" max="40" width="7.3359375" style="0" hidden="1" customWidth="1"/>
    <col min="41" max="41" width="11.5546875" style="0" hidden="1" customWidth="1"/>
    <col min="42" max="42" width="9.6640625" style="0" customWidth="1"/>
  </cols>
  <sheetData>
    <row r="2" spans="2:9" ht="22.5">
      <c r="B2" s="102" t="s">
        <v>35</v>
      </c>
      <c r="C2" s="103"/>
      <c r="D2" s="103"/>
      <c r="E2" s="103"/>
      <c r="F2" s="44"/>
      <c r="H2" s="108" t="s">
        <v>38</v>
      </c>
      <c r="I2" s="109"/>
    </row>
    <row r="3" spans="2:9" ht="17.25">
      <c r="B3" s="111" t="s">
        <v>36</v>
      </c>
      <c r="C3" s="111"/>
      <c r="D3" s="111"/>
      <c r="E3" s="111"/>
      <c r="F3" s="44"/>
      <c r="H3" s="97"/>
      <c r="I3" s="98"/>
    </row>
    <row r="4" spans="2:9" ht="17.25">
      <c r="B4" s="111" t="s">
        <v>37</v>
      </c>
      <c r="C4" s="111"/>
      <c r="D4" s="111"/>
      <c r="E4" s="111"/>
      <c r="F4" s="44"/>
      <c r="H4" s="97"/>
      <c r="I4" s="98"/>
    </row>
    <row r="5" spans="2:26" ht="18" thickBot="1">
      <c r="B5" s="104" t="s">
        <v>17</v>
      </c>
      <c r="C5" s="105"/>
      <c r="D5" s="105"/>
      <c r="E5" s="105"/>
      <c r="F5" s="44"/>
      <c r="Y5" s="58">
        <v>5380</v>
      </c>
      <c r="Z5" s="33"/>
    </row>
    <row r="6" spans="2:39" ht="16.5">
      <c r="B6" s="113" t="s">
        <v>26</v>
      </c>
      <c r="C6" s="114"/>
      <c r="D6" s="114"/>
      <c r="E6" s="114"/>
      <c r="F6" s="45"/>
      <c r="H6" s="106" t="s">
        <v>4</v>
      </c>
      <c r="I6" s="107"/>
      <c r="J6" s="59">
        <v>1</v>
      </c>
      <c r="K6" s="59">
        <v>2</v>
      </c>
      <c r="L6" s="59"/>
      <c r="M6" s="59">
        <v>3</v>
      </c>
      <c r="N6" s="59"/>
      <c r="O6" s="59">
        <v>4</v>
      </c>
      <c r="P6" s="59"/>
      <c r="Q6" s="59">
        <v>5</v>
      </c>
      <c r="R6" s="59"/>
      <c r="S6" s="59">
        <v>6</v>
      </c>
      <c r="T6" s="59"/>
      <c r="U6" s="59">
        <v>7</v>
      </c>
      <c r="V6" s="59"/>
      <c r="W6" s="59">
        <v>8</v>
      </c>
      <c r="X6" s="59"/>
      <c r="Y6" s="59">
        <v>9</v>
      </c>
      <c r="Z6" s="59"/>
      <c r="AA6" s="59">
        <v>10</v>
      </c>
      <c r="AB6" s="59"/>
      <c r="AC6" s="59">
        <v>11</v>
      </c>
      <c r="AD6" s="59"/>
      <c r="AE6" s="59">
        <v>12</v>
      </c>
      <c r="AF6" s="59"/>
      <c r="AG6" s="59">
        <v>13</v>
      </c>
      <c r="AH6" s="59"/>
      <c r="AI6" s="59">
        <v>14</v>
      </c>
      <c r="AJ6" s="59"/>
      <c r="AK6" s="59">
        <v>15</v>
      </c>
      <c r="AL6" s="60"/>
      <c r="AM6" s="61">
        <v>16</v>
      </c>
    </row>
    <row r="7" spans="2:39" ht="15">
      <c r="B7" s="115" t="str">
        <f>$H$2</f>
        <v>Effective March 1, 2024</v>
      </c>
      <c r="C7" s="116"/>
      <c r="D7" s="116"/>
      <c r="E7" s="116"/>
      <c r="F7" s="46"/>
      <c r="H7" s="62">
        <v>2024</v>
      </c>
      <c r="I7" s="55" t="s">
        <v>28</v>
      </c>
      <c r="J7" s="57">
        <v>15060</v>
      </c>
      <c r="K7" s="57">
        <v>20440</v>
      </c>
      <c r="L7" s="8"/>
      <c r="M7" s="57">
        <v>25820</v>
      </c>
      <c r="N7" s="8"/>
      <c r="O7" s="57">
        <v>31200</v>
      </c>
      <c r="P7" s="8"/>
      <c r="Q7" s="57">
        <v>36580</v>
      </c>
      <c r="R7" s="8"/>
      <c r="S7" s="57">
        <v>41960</v>
      </c>
      <c r="T7" s="8"/>
      <c r="U7" s="57">
        <v>47340</v>
      </c>
      <c r="V7" s="8"/>
      <c r="W7" s="57">
        <v>52720</v>
      </c>
      <c r="X7" s="8"/>
      <c r="Y7" s="99">
        <f>W7+$Y$5</f>
        <v>58100</v>
      </c>
      <c r="Z7" s="34"/>
      <c r="AA7" s="99">
        <f>Y7+$Y$5</f>
        <v>63480</v>
      </c>
      <c r="AB7" s="34"/>
      <c r="AC7" s="99">
        <f>AA7+$Y$5</f>
        <v>68860</v>
      </c>
      <c r="AD7" s="34"/>
      <c r="AE7" s="99">
        <f>AC7+$Y$5</f>
        <v>74240</v>
      </c>
      <c r="AF7" s="34"/>
      <c r="AG7" s="99">
        <f>AE7+$Y$5</f>
        <v>79620</v>
      </c>
      <c r="AH7" s="34"/>
      <c r="AI7" s="99">
        <f>AG7+$Y$5</f>
        <v>85000</v>
      </c>
      <c r="AJ7" s="34"/>
      <c r="AK7" s="99">
        <f>AI7+$Y$5</f>
        <v>90380</v>
      </c>
      <c r="AL7" s="35"/>
      <c r="AM7" s="100">
        <f>AK7+$Y$5</f>
        <v>95760</v>
      </c>
    </row>
    <row r="8" spans="2:39" ht="15">
      <c r="B8" s="54"/>
      <c r="C8" s="51"/>
      <c r="D8" s="51"/>
      <c r="E8" s="51"/>
      <c r="F8" s="39"/>
      <c r="H8" s="62">
        <v>2024</v>
      </c>
      <c r="I8" s="56" t="s">
        <v>29</v>
      </c>
      <c r="J8" s="7">
        <f>J$7/12</f>
        <v>1255</v>
      </c>
      <c r="K8" s="7">
        <f>K$7/12</f>
        <v>1703.3333333333333</v>
      </c>
      <c r="L8" s="7"/>
      <c r="M8" s="7">
        <f>M$7/12</f>
        <v>2151.6666666666665</v>
      </c>
      <c r="N8" s="7"/>
      <c r="O8" s="7">
        <f>O$7/12</f>
        <v>2600</v>
      </c>
      <c r="P8" s="7"/>
      <c r="Q8" s="7">
        <f>Q$7/12</f>
        <v>3048.3333333333335</v>
      </c>
      <c r="R8" s="7"/>
      <c r="S8" s="7">
        <f>S$7/12</f>
        <v>3496.6666666666665</v>
      </c>
      <c r="T8" s="7"/>
      <c r="U8" s="7">
        <f>U$7/12</f>
        <v>3945</v>
      </c>
      <c r="V8" s="7"/>
      <c r="W8" s="7">
        <f>W$7/12</f>
        <v>4393.333333333333</v>
      </c>
      <c r="X8" s="7"/>
      <c r="Y8" s="7">
        <f>Y$7/12</f>
        <v>4841.666666666667</v>
      </c>
      <c r="Z8" s="7"/>
      <c r="AA8" s="7">
        <f>AA$7/12</f>
        <v>5290</v>
      </c>
      <c r="AB8" s="7"/>
      <c r="AC8" s="7">
        <f>AC$7/12</f>
        <v>5738.333333333333</v>
      </c>
      <c r="AD8" s="7"/>
      <c r="AE8" s="7">
        <f>AE$7/12</f>
        <v>6186.666666666667</v>
      </c>
      <c r="AF8" s="7"/>
      <c r="AG8" s="7">
        <f>AG$7/12</f>
        <v>6635</v>
      </c>
      <c r="AH8" s="7"/>
      <c r="AI8" s="7">
        <f>AI$7/12</f>
        <v>7083.333333333333</v>
      </c>
      <c r="AJ8" s="7"/>
      <c r="AK8" s="7">
        <f>AK$7/12</f>
        <v>7531.666666666667</v>
      </c>
      <c r="AL8" s="22"/>
      <c r="AM8" s="63">
        <f>AM$7/12</f>
        <v>7980</v>
      </c>
    </row>
    <row r="9" spans="2:39" ht="16.5">
      <c r="B9" s="54"/>
      <c r="C9" s="52" t="s">
        <v>20</v>
      </c>
      <c r="D9" s="40">
        <v>2</v>
      </c>
      <c r="E9" s="50"/>
      <c r="F9" s="46"/>
      <c r="H9" s="64" t="s">
        <v>13</v>
      </c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65"/>
    </row>
    <row r="10" spans="2:39" ht="15">
      <c r="B10" s="54"/>
      <c r="C10" s="52" t="s">
        <v>22</v>
      </c>
      <c r="D10" s="41"/>
      <c r="E10" s="50"/>
      <c r="F10" s="46"/>
      <c r="H10" s="66" t="s">
        <v>12</v>
      </c>
      <c r="I10" s="16">
        <v>0.3</v>
      </c>
      <c r="J10" s="8">
        <f>($I$10*J$7)/12</f>
        <v>376.5</v>
      </c>
      <c r="K10" s="8">
        <f>($I$10*K$7)/12</f>
        <v>511</v>
      </c>
      <c r="L10" s="8"/>
      <c r="M10" s="8">
        <f>($I$10*M$7)/12</f>
        <v>645.5</v>
      </c>
      <c r="N10" s="8"/>
      <c r="O10" s="8">
        <f>($I$10*O$7)/12</f>
        <v>780</v>
      </c>
      <c r="P10" s="8"/>
      <c r="Q10" s="8">
        <f>($I$10*Q$7)/12</f>
        <v>914.5</v>
      </c>
      <c r="R10" s="8"/>
      <c r="S10" s="8">
        <f>($I$10*S$7)/12</f>
        <v>1049</v>
      </c>
      <c r="T10" s="8"/>
      <c r="U10" s="8">
        <f>($I$10*U$7)/12</f>
        <v>1183.5</v>
      </c>
      <c r="V10" s="8"/>
      <c r="W10" s="8">
        <f>($I$10*W$7)/12</f>
        <v>1318</v>
      </c>
      <c r="X10" s="8"/>
      <c r="Y10" s="8">
        <f>($I$10*Y$7)/12</f>
        <v>1452.5</v>
      </c>
      <c r="Z10" s="8"/>
      <c r="AA10" s="8">
        <f>($I$10*AA$7)/12</f>
        <v>1587</v>
      </c>
      <c r="AB10" s="8"/>
      <c r="AC10" s="8">
        <f>($I$10*AC$7)/12</f>
        <v>1721.5</v>
      </c>
      <c r="AD10" s="8"/>
      <c r="AE10" s="8">
        <f>($I$10*AE$7)/12</f>
        <v>1856</v>
      </c>
      <c r="AF10" s="8"/>
      <c r="AG10" s="8">
        <f>($I$10*AG$7)/12</f>
        <v>1990.5</v>
      </c>
      <c r="AH10" s="8"/>
      <c r="AI10" s="8">
        <f>($I$10*AI$7)/12</f>
        <v>2125</v>
      </c>
      <c r="AJ10" s="8"/>
      <c r="AK10" s="8">
        <f>($I$10*AK$7)/12</f>
        <v>2259.5</v>
      </c>
      <c r="AL10" s="23"/>
      <c r="AM10" s="67">
        <f>($I$10*AM$7)/12</f>
        <v>2394</v>
      </c>
    </row>
    <row r="11" spans="2:39" ht="15">
      <c r="B11" s="54"/>
      <c r="C11" s="51"/>
      <c r="D11" s="53"/>
      <c r="E11" s="53"/>
      <c r="F11" s="42"/>
      <c r="H11" s="66" t="s">
        <v>6</v>
      </c>
      <c r="I11" s="16">
        <v>0.785</v>
      </c>
      <c r="J11" s="8">
        <f>J$10/$I$11</f>
        <v>479.61783439490443</v>
      </c>
      <c r="K11" s="8">
        <f>K$10/$I$11</f>
        <v>650.9554140127389</v>
      </c>
      <c r="L11" s="8"/>
      <c r="M11" s="8">
        <f>M$10/$I$11</f>
        <v>822.2929936305732</v>
      </c>
      <c r="N11" s="8"/>
      <c r="O11" s="8">
        <f>O$10/$I$11</f>
        <v>993.6305732484076</v>
      </c>
      <c r="P11" s="8"/>
      <c r="Q11" s="8">
        <f>Q$10/$I$11</f>
        <v>1164.968152866242</v>
      </c>
      <c r="R11" s="8"/>
      <c r="S11" s="8">
        <f>S$10/$I$11</f>
        <v>1336.3057324840763</v>
      </c>
      <c r="T11" s="8"/>
      <c r="U11" s="8">
        <f>U$10/$I$11</f>
        <v>1507.6433121019109</v>
      </c>
      <c r="V11" s="8"/>
      <c r="W11" s="8">
        <f>W$10/$I$11</f>
        <v>1678.9808917197452</v>
      </c>
      <c r="X11" s="8"/>
      <c r="Y11" s="8">
        <f>Y$10/$I$11</f>
        <v>1850.3184713375795</v>
      </c>
      <c r="Z11" s="8"/>
      <c r="AA11" s="8">
        <f>AA$10/$I$11</f>
        <v>2021.656050955414</v>
      </c>
      <c r="AB11" s="8"/>
      <c r="AC11" s="8">
        <f>AC$10/$I$11</f>
        <v>2192.9936305732485</v>
      </c>
      <c r="AD11" s="8"/>
      <c r="AE11" s="8">
        <f>AE$10/$I$11</f>
        <v>2364.331210191083</v>
      </c>
      <c r="AF11" s="8"/>
      <c r="AG11" s="8">
        <f>AG$10/$I$11</f>
        <v>2535.668789808917</v>
      </c>
      <c r="AH11" s="8"/>
      <c r="AI11" s="8">
        <f>AI$10/$I$11</f>
        <v>2707.0063694267515</v>
      </c>
      <c r="AJ11" s="8"/>
      <c r="AK11" s="8">
        <f>AK$10/$I$11</f>
        <v>2878.3439490445858</v>
      </c>
      <c r="AL11" s="23"/>
      <c r="AM11" s="67">
        <f>AM$10/$I$11</f>
        <v>3049.68152866242</v>
      </c>
    </row>
    <row r="12" spans="2:39" ht="17.25">
      <c r="B12" s="54"/>
      <c r="C12" s="52" t="s">
        <v>27</v>
      </c>
      <c r="D12" s="43">
        <f>J59</f>
        <v>10</v>
      </c>
      <c r="E12" s="43"/>
      <c r="F12" s="43"/>
      <c r="H12" s="66" t="s">
        <v>5</v>
      </c>
      <c r="I12" s="17">
        <v>1.85</v>
      </c>
      <c r="J12" s="8">
        <f>$I$12*J$11</f>
        <v>887.2929936305733</v>
      </c>
      <c r="K12" s="8">
        <f>$I$12*K$11</f>
        <v>1204.2675159235669</v>
      </c>
      <c r="L12" s="8"/>
      <c r="M12" s="8">
        <f>$I$12*M$11</f>
        <v>1521.2420382165603</v>
      </c>
      <c r="N12" s="8"/>
      <c r="O12" s="8">
        <f>$I$12*O$11</f>
        <v>1838.216560509554</v>
      </c>
      <c r="P12" s="8"/>
      <c r="Q12" s="8">
        <f>$I$12*Q$11</f>
        <v>2155.191082802548</v>
      </c>
      <c r="R12" s="8"/>
      <c r="S12" s="8">
        <f>$I$12*S$11</f>
        <v>2472.165605095541</v>
      </c>
      <c r="T12" s="8"/>
      <c r="U12" s="8">
        <f>$I$12*U$11</f>
        <v>2789.1401273885353</v>
      </c>
      <c r="V12" s="8"/>
      <c r="W12" s="8">
        <f>$I$12*W$11</f>
        <v>3106.1146496815286</v>
      </c>
      <c r="X12" s="8"/>
      <c r="Y12" s="8">
        <f>$I$12*Y$11</f>
        <v>3423.0891719745223</v>
      </c>
      <c r="Z12" s="8"/>
      <c r="AA12" s="8">
        <f>$I$12*AA$11</f>
        <v>3740.063694267516</v>
      </c>
      <c r="AB12" s="8"/>
      <c r="AC12" s="8">
        <f>$I$12*AC$11</f>
        <v>4057.03821656051</v>
      </c>
      <c r="AD12" s="8"/>
      <c r="AE12" s="8">
        <f>$I$12*AE$11</f>
        <v>4374.012738853504</v>
      </c>
      <c r="AF12" s="8"/>
      <c r="AG12" s="8">
        <f>$I$12*AG$11</f>
        <v>4690.987261146497</v>
      </c>
      <c r="AH12" s="8"/>
      <c r="AI12" s="8">
        <f>$I$12*AI$11</f>
        <v>5007.96178343949</v>
      </c>
      <c r="AJ12" s="8"/>
      <c r="AK12" s="8">
        <f>$I$12*AK$11</f>
        <v>5324.936305732484</v>
      </c>
      <c r="AL12" s="23"/>
      <c r="AM12" s="67">
        <f>$I$12*AM$11</f>
        <v>5641.910828025478</v>
      </c>
    </row>
    <row r="13" spans="2:39" ht="15">
      <c r="B13" s="54"/>
      <c r="C13" s="54"/>
      <c r="D13" s="54"/>
      <c r="E13" s="54"/>
      <c r="H13" s="66" t="s">
        <v>10</v>
      </c>
      <c r="I13" s="18">
        <v>30</v>
      </c>
      <c r="J13" s="8">
        <f>J$10/$I$13</f>
        <v>12.55</v>
      </c>
      <c r="K13" s="8">
        <f>K$10/$I$13</f>
        <v>17.033333333333335</v>
      </c>
      <c r="L13" s="8"/>
      <c r="M13" s="8">
        <f>M$10/$I$13</f>
        <v>21.516666666666666</v>
      </c>
      <c r="N13" s="8"/>
      <c r="O13" s="8">
        <f>O$10/$I$13</f>
        <v>26</v>
      </c>
      <c r="P13" s="8"/>
      <c r="Q13" s="8">
        <f>Q$10/$I$13</f>
        <v>30.483333333333334</v>
      </c>
      <c r="R13" s="8"/>
      <c r="S13" s="8">
        <f>S$10/$I$13</f>
        <v>34.96666666666667</v>
      </c>
      <c r="T13" s="8"/>
      <c r="U13" s="8">
        <f>U$10/$I$13</f>
        <v>39.45</v>
      </c>
      <c r="V13" s="8"/>
      <c r="W13" s="8">
        <f>W$10/$I$13</f>
        <v>43.93333333333333</v>
      </c>
      <c r="X13" s="8"/>
      <c r="Y13" s="8">
        <f>Y$10/$I$13</f>
        <v>48.416666666666664</v>
      </c>
      <c r="Z13" s="8"/>
      <c r="AA13" s="8">
        <f>AA$10/$I$13</f>
        <v>52.9</v>
      </c>
      <c r="AB13" s="8"/>
      <c r="AC13" s="8">
        <f>AC$10/$I$13</f>
        <v>57.38333333333333</v>
      </c>
      <c r="AD13" s="8"/>
      <c r="AE13" s="8">
        <f>AE$10/$I$13</f>
        <v>61.86666666666667</v>
      </c>
      <c r="AF13" s="8"/>
      <c r="AG13" s="8">
        <f>AG$10/$I$13</f>
        <v>66.35</v>
      </c>
      <c r="AH13" s="8"/>
      <c r="AI13" s="8">
        <f>AI$10/$I$13</f>
        <v>70.83333333333333</v>
      </c>
      <c r="AJ13" s="8"/>
      <c r="AK13" s="8">
        <f>AK$10/$I$13</f>
        <v>75.31666666666666</v>
      </c>
      <c r="AL13" s="23"/>
      <c r="AM13" s="67">
        <f>AM$10/$I$13</f>
        <v>79.8</v>
      </c>
    </row>
    <row r="14" spans="2:39" ht="15" customHeight="1">
      <c r="B14" s="117" t="s">
        <v>40</v>
      </c>
      <c r="C14" s="117"/>
      <c r="D14" s="117"/>
      <c r="E14" s="117"/>
      <c r="F14" s="48"/>
      <c r="H14" s="66" t="s">
        <v>9</v>
      </c>
      <c r="I14" s="1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65"/>
    </row>
    <row r="15" spans="2:39" ht="15">
      <c r="B15" s="117"/>
      <c r="C15" s="117"/>
      <c r="D15" s="117"/>
      <c r="E15" s="117"/>
      <c r="F15" s="48"/>
      <c r="H15" s="66" t="s">
        <v>8</v>
      </c>
      <c r="I15" s="6"/>
      <c r="J15" s="9">
        <f>ROUND(J$11,0)</f>
        <v>480</v>
      </c>
      <c r="K15" s="9">
        <f>ROUND(K$11,0)</f>
        <v>651</v>
      </c>
      <c r="L15" s="9"/>
      <c r="M15" s="9">
        <f>ROUND(M$11,0)</f>
        <v>822</v>
      </c>
      <c r="N15" s="9"/>
      <c r="O15" s="9">
        <f>ROUND(O$11,0)</f>
        <v>994</v>
      </c>
      <c r="P15" s="9"/>
      <c r="Q15" s="9">
        <f>ROUND(Q$11,0)</f>
        <v>1165</v>
      </c>
      <c r="R15" s="9"/>
      <c r="S15" s="9">
        <f>ROUND(S$11,0)</f>
        <v>1336</v>
      </c>
      <c r="T15" s="9"/>
      <c r="U15" s="9">
        <f>ROUND(U$11,0)</f>
        <v>1508</v>
      </c>
      <c r="V15" s="9"/>
      <c r="W15" s="9">
        <f>ROUND(W$11,0)</f>
        <v>1679</v>
      </c>
      <c r="X15" s="9"/>
      <c r="Y15" s="9">
        <f>ROUND(Y$11,0)</f>
        <v>1850</v>
      </c>
      <c r="Z15" s="9"/>
      <c r="AA15" s="9">
        <f>ROUND(AA$11,0)</f>
        <v>2022</v>
      </c>
      <c r="AB15" s="9"/>
      <c r="AC15" s="9">
        <f>ROUND(AC$11,0)</f>
        <v>2193</v>
      </c>
      <c r="AD15" s="9"/>
      <c r="AE15" s="9">
        <f>ROUND(AE$11,0)</f>
        <v>2364</v>
      </c>
      <c r="AF15" s="9"/>
      <c r="AG15" s="9">
        <f>ROUND(AG$11,0)</f>
        <v>2536</v>
      </c>
      <c r="AH15" s="9"/>
      <c r="AI15" s="9">
        <f>ROUND(AI$11,0)</f>
        <v>2707</v>
      </c>
      <c r="AJ15" s="9"/>
      <c r="AK15" s="9">
        <f>ROUND(AK$11,0)</f>
        <v>2878</v>
      </c>
      <c r="AL15" s="24"/>
      <c r="AM15" s="68">
        <f>ROUND(AM$11,0)</f>
        <v>3050</v>
      </c>
    </row>
    <row r="16" spans="2:39" ht="15">
      <c r="B16" s="117"/>
      <c r="C16" s="117"/>
      <c r="D16" s="117"/>
      <c r="E16" s="117"/>
      <c r="F16" s="48"/>
      <c r="H16" s="66" t="s">
        <v>7</v>
      </c>
      <c r="I16" s="6">
        <f>I12</f>
        <v>1.85</v>
      </c>
      <c r="J16" s="9">
        <f>ROUND($I$12*J$11,0)</f>
        <v>887</v>
      </c>
      <c r="K16" s="9">
        <f>ROUND($I$12*K$11,0)</f>
        <v>1204</v>
      </c>
      <c r="L16" s="9"/>
      <c r="M16" s="9">
        <f>ROUND($I$12*M$11,0)</f>
        <v>1521</v>
      </c>
      <c r="N16" s="9"/>
      <c r="O16" s="9">
        <f>ROUND($I$12*O$11,0)</f>
        <v>1838</v>
      </c>
      <c r="P16" s="9"/>
      <c r="Q16" s="9">
        <f>ROUND($I$12*Q$11,0)</f>
        <v>2155</v>
      </c>
      <c r="R16" s="9"/>
      <c r="S16" s="9">
        <f>ROUND($I$12*S$11,0)</f>
        <v>2472</v>
      </c>
      <c r="T16" s="9"/>
      <c r="U16" s="9">
        <f>ROUND($I$12*U$11,0)</f>
        <v>2789</v>
      </c>
      <c r="V16" s="9"/>
      <c r="W16" s="9">
        <f>ROUND($I$12*W$11,0)</f>
        <v>3106</v>
      </c>
      <c r="X16" s="9"/>
      <c r="Y16" s="9">
        <f>ROUND($I$12*Y$11,0)</f>
        <v>3423</v>
      </c>
      <c r="Z16" s="9"/>
      <c r="AA16" s="9">
        <f>ROUND($I$12*AA$11,0)</f>
        <v>3740</v>
      </c>
      <c r="AB16" s="9"/>
      <c r="AC16" s="9">
        <f>ROUND($I$12*AC$11,0)</f>
        <v>4057</v>
      </c>
      <c r="AD16" s="9"/>
      <c r="AE16" s="9">
        <f>ROUND($I$12*AE$11,0)</f>
        <v>4374</v>
      </c>
      <c r="AF16" s="9"/>
      <c r="AG16" s="9">
        <f>ROUND($I$12*AG$11,0)</f>
        <v>4691</v>
      </c>
      <c r="AH16" s="9"/>
      <c r="AI16" s="9">
        <f>ROUND($I$12*AI$11,0)</f>
        <v>5008</v>
      </c>
      <c r="AJ16" s="9"/>
      <c r="AK16" s="9">
        <f>ROUND($I$12*AK$11,0)</f>
        <v>5325</v>
      </c>
      <c r="AL16" s="24"/>
      <c r="AM16" s="68">
        <f>ROUND($I$12*AM$11,0)</f>
        <v>5642</v>
      </c>
    </row>
    <row r="17" spans="2:39" ht="15.75" thickBot="1">
      <c r="B17" s="117"/>
      <c r="C17" s="117"/>
      <c r="D17" s="117"/>
      <c r="E17" s="117"/>
      <c r="F17" s="47"/>
      <c r="H17" s="69" t="s">
        <v>11</v>
      </c>
      <c r="I17" s="70">
        <f>I11</f>
        <v>0.785</v>
      </c>
      <c r="J17" s="71">
        <f>ROUND($I$10*J7/12,0)</f>
        <v>377</v>
      </c>
      <c r="K17" s="71">
        <f>ROUND($I$10*K7/12,0)</f>
        <v>511</v>
      </c>
      <c r="L17" s="71"/>
      <c r="M17" s="71">
        <f>ROUND($I$10*M7/12,0)</f>
        <v>646</v>
      </c>
      <c r="N17" s="71"/>
      <c r="O17" s="71">
        <f>ROUND($I$10*O7/12,0)</f>
        <v>780</v>
      </c>
      <c r="P17" s="71"/>
      <c r="Q17" s="71">
        <f>ROUND($I$10*Q7/12,0)</f>
        <v>915</v>
      </c>
      <c r="R17" s="71"/>
      <c r="S17" s="71">
        <f>ROUND($I$10*S7/12,0)</f>
        <v>1049</v>
      </c>
      <c r="T17" s="71"/>
      <c r="U17" s="71">
        <f>ROUND($I$10*U7/12,0)</f>
        <v>1184</v>
      </c>
      <c r="V17" s="71"/>
      <c r="W17" s="71">
        <f>ROUND($I$10*W7/12,0)</f>
        <v>1318</v>
      </c>
      <c r="X17" s="71"/>
      <c r="Y17" s="71">
        <f>ROUND($I$10*Y7/12,0)</f>
        <v>1453</v>
      </c>
      <c r="Z17" s="71"/>
      <c r="AA17" s="71">
        <f>ROUND($I$10*AA7/12,0)</f>
        <v>1587</v>
      </c>
      <c r="AB17" s="71"/>
      <c r="AC17" s="71">
        <f>ROUND($I$10*AC7/12,0)</f>
        <v>1722</v>
      </c>
      <c r="AD17" s="71"/>
      <c r="AE17" s="71">
        <f>ROUND($I$10*AE7/12,0)</f>
        <v>1856</v>
      </c>
      <c r="AF17" s="71"/>
      <c r="AG17" s="71">
        <f>ROUND($I$10*AG7/12,0)</f>
        <v>1991</v>
      </c>
      <c r="AH17" s="71"/>
      <c r="AI17" s="71">
        <f>ROUND($I$10*AI7/12,0)</f>
        <v>2125</v>
      </c>
      <c r="AJ17" s="71"/>
      <c r="AK17" s="71">
        <f>ROUND($I$10*AK7/12,0)</f>
        <v>2260</v>
      </c>
      <c r="AL17" s="71"/>
      <c r="AM17" s="72">
        <f>ROUND($I$10*AM7/12,0)</f>
        <v>2394</v>
      </c>
    </row>
    <row r="18" spans="2:39" ht="15">
      <c r="B18" s="117"/>
      <c r="C18" s="117"/>
      <c r="D18" s="117"/>
      <c r="E18" s="117"/>
      <c r="F18" s="47"/>
      <c r="H18" s="73" t="s">
        <v>30</v>
      </c>
      <c r="I18" s="36"/>
      <c r="J18" s="37">
        <v>557</v>
      </c>
      <c r="K18" s="37">
        <v>777</v>
      </c>
      <c r="L18" s="37"/>
      <c r="M18" s="37">
        <v>979</v>
      </c>
      <c r="N18" s="37"/>
      <c r="O18" s="37">
        <v>1178</v>
      </c>
      <c r="P18" s="37"/>
      <c r="Q18" s="37">
        <v>1378</v>
      </c>
      <c r="R18" s="37"/>
      <c r="S18" s="37">
        <v>1580</v>
      </c>
      <c r="T18" s="37"/>
      <c r="U18" s="37">
        <v>1780</v>
      </c>
      <c r="V18" s="37"/>
      <c r="W18" s="37">
        <v>1980</v>
      </c>
      <c r="X18" s="37"/>
      <c r="Y18" s="37">
        <v>2179</v>
      </c>
      <c r="Z18" s="38"/>
      <c r="AA18" s="37">
        <v>2381</v>
      </c>
      <c r="AB18" s="38"/>
      <c r="AC18" s="37">
        <v>2581</v>
      </c>
      <c r="AD18" s="38"/>
      <c r="AE18" s="37">
        <v>2781</v>
      </c>
      <c r="AF18" s="38"/>
      <c r="AG18" s="37">
        <v>2980</v>
      </c>
      <c r="AH18" s="38"/>
      <c r="AI18" s="37">
        <v>3182</v>
      </c>
      <c r="AJ18" s="38"/>
      <c r="AK18" s="37">
        <v>3382</v>
      </c>
      <c r="AL18" s="38"/>
      <c r="AM18" s="37">
        <v>3582</v>
      </c>
    </row>
    <row r="19" spans="2:24" ht="15">
      <c r="B19" s="117"/>
      <c r="C19" s="117"/>
      <c r="D19" s="117"/>
      <c r="E19" s="117"/>
      <c r="F19" s="47"/>
      <c r="H19" s="2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2" ht="15">
      <c r="B20" s="117"/>
      <c r="C20" s="117"/>
      <c r="D20" s="117"/>
      <c r="E20" s="117"/>
      <c r="F20" s="47"/>
      <c r="H20" s="4" t="s">
        <v>0</v>
      </c>
      <c r="I20" s="14">
        <v>1</v>
      </c>
      <c r="J20" s="3"/>
      <c r="K20" s="3"/>
      <c r="L20" s="3"/>
      <c r="M20" s="3"/>
      <c r="N20" s="3"/>
      <c r="Q20" s="112"/>
      <c r="R20" s="112"/>
      <c r="S20" s="112"/>
      <c r="T20" s="21"/>
      <c r="U20" s="19"/>
      <c r="V20" s="19"/>
    </row>
    <row r="21" spans="2:24" ht="15">
      <c r="B21" s="117"/>
      <c r="C21" s="117"/>
      <c r="D21" s="117"/>
      <c r="E21" s="117"/>
      <c r="F21" s="47"/>
      <c r="H21" s="4" t="s">
        <v>2</v>
      </c>
      <c r="I21" s="15">
        <v>0.005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6:14" ht="15">
      <c r="F22" s="49"/>
      <c r="H22" s="4" t="s">
        <v>3</v>
      </c>
      <c r="I22" s="15">
        <v>0.005</v>
      </c>
      <c r="M22" s="3" t="s">
        <v>1</v>
      </c>
      <c r="N22" s="3"/>
    </row>
    <row r="23" spans="2:9" ht="15">
      <c r="B23" s="118"/>
      <c r="C23" s="118"/>
      <c r="D23" s="118"/>
      <c r="E23" s="118"/>
      <c r="F23" s="47"/>
      <c r="H23" s="4" t="s">
        <v>33</v>
      </c>
      <c r="I23" s="14">
        <v>0.08</v>
      </c>
    </row>
    <row r="24" spans="6:9" ht="15">
      <c r="F24" s="47"/>
      <c r="H24" s="4" t="s">
        <v>34</v>
      </c>
      <c r="I24" s="15">
        <v>0.005</v>
      </c>
    </row>
    <row r="25" ht="15">
      <c r="H25" s="25"/>
    </row>
    <row r="26" spans="8:40" ht="15">
      <c r="H26" s="25" t="s">
        <v>14</v>
      </c>
      <c r="K26" s="27">
        <f>$D$10</f>
        <v>0</v>
      </c>
      <c r="L26" s="26"/>
      <c r="M26" s="27">
        <f>$D$10</f>
        <v>0</v>
      </c>
      <c r="N26" s="26"/>
      <c r="O26" s="27">
        <f>$D$10</f>
        <v>0</v>
      </c>
      <c r="P26" s="27"/>
      <c r="Q26" s="27">
        <f>$D$10</f>
        <v>0</v>
      </c>
      <c r="R26" s="27"/>
      <c r="S26" s="27">
        <f>$D$10</f>
        <v>0</v>
      </c>
      <c r="T26" s="27"/>
      <c r="U26" s="27">
        <f>$D$10</f>
        <v>0</v>
      </c>
      <c r="V26" s="27"/>
      <c r="W26" s="27">
        <f>$D$10</f>
        <v>0</v>
      </c>
      <c r="X26" s="27"/>
      <c r="Y26" s="27">
        <f>$D$10</f>
        <v>0</v>
      </c>
      <c r="Z26" s="27"/>
      <c r="AA26" s="27">
        <f>$D$10</f>
        <v>0</v>
      </c>
      <c r="AB26" s="27"/>
      <c r="AC26" s="27">
        <f>$D$10</f>
        <v>0</v>
      </c>
      <c r="AD26" s="27"/>
      <c r="AE26" s="27">
        <f>$D$10</f>
        <v>0</v>
      </c>
      <c r="AF26" s="27"/>
      <c r="AG26" s="27">
        <f>$D$10</f>
        <v>0</v>
      </c>
      <c r="AH26" s="27"/>
      <c r="AI26" s="27">
        <f>$D$10</f>
        <v>0</v>
      </c>
      <c r="AJ26" s="27"/>
      <c r="AK26" s="27">
        <f>$D$10</f>
        <v>0</v>
      </c>
      <c r="AL26" s="27"/>
      <c r="AM26" s="27">
        <f>$D$10</f>
        <v>0</v>
      </c>
      <c r="AN26" s="27"/>
    </row>
    <row r="27" spans="8:40" ht="15">
      <c r="H27" s="25" t="s">
        <v>24</v>
      </c>
      <c r="J27" s="19"/>
      <c r="K27" s="19">
        <f>IF(K51&lt;K26,"Over-Income",IF(K31&gt;K26,10,ROUND(K26*K29,0)))</f>
        <v>10</v>
      </c>
      <c r="L27" s="19"/>
      <c r="M27" s="19">
        <f>IF(M51&lt;M26,"Over-Income",IF(M31&gt;M26,10,ROUND(M26*M29,0)))</f>
        <v>10</v>
      </c>
      <c r="N27" s="19"/>
      <c r="O27" s="19">
        <f>IF(O51&lt;O26,"Over-Income",IF(O31&gt;O26,10,ROUND(O26*O29,0)))</f>
        <v>10</v>
      </c>
      <c r="P27" s="19"/>
      <c r="Q27" s="19">
        <f>IF(Q51&lt;Q26,"Over-Income",IF(Q31&gt;Q26,10,ROUND(Q26*Q29,0)))</f>
        <v>10</v>
      </c>
      <c r="R27" s="19"/>
      <c r="S27" s="19">
        <f>IF(S51&lt;S26,"Over-Income",IF(S31&gt;S26,10,ROUND(S26*S29,0)))</f>
        <v>10</v>
      </c>
      <c r="T27" s="19"/>
      <c r="U27" s="19">
        <f>IF(U51&lt;U26,"Over-Income",IF(U31&gt;U26,10,ROUND(U26*U29,0)))</f>
        <v>10</v>
      </c>
      <c r="V27" s="19"/>
      <c r="W27" s="19">
        <f>IF(W51&lt;W26,"Over-Income",IF(W31&gt;W26,10,ROUND(W26*W29,0)))</f>
        <v>10</v>
      </c>
      <c r="X27" s="19"/>
      <c r="Y27" s="19">
        <f>IF(Y51&lt;Y26,"Over-Income",IF(Y31&gt;Y26,10,ROUND(Y26*Y29,0)))</f>
        <v>10</v>
      </c>
      <c r="Z27" s="19"/>
      <c r="AA27" s="19">
        <f>IF(AA50&lt;AA26,"Over-Income",IF(AA31&gt;AA26,10,ROUND(AA26*AA29,0)))</f>
        <v>10</v>
      </c>
      <c r="AB27" s="19"/>
      <c r="AC27" s="19">
        <f>IF(AC48&lt;AC26,"Over-Income",IF(AC31&gt;AC26,10,ROUND(AC26*AC29,0)))</f>
        <v>10</v>
      </c>
      <c r="AD27" s="19"/>
      <c r="AE27" s="19">
        <f>IF(AE46&lt;AE26,"Over-Income",IF(AE31&gt;AE26,10,ROUND(AE26*AE29,0)))</f>
        <v>10</v>
      </c>
      <c r="AF27" s="19"/>
      <c r="AG27" s="19">
        <f>IF(AG44&lt;AG26,"Over-Income",IF(AG31&gt;AG26,10,ROUND(AG26*AG29,0)))</f>
        <v>10</v>
      </c>
      <c r="AH27" s="19"/>
      <c r="AI27" s="19">
        <f>IF(AI43&lt;AI26,"Over-Income",IF(AI31&gt;AI26,10,ROUND(AI26*AI29,0)))</f>
        <v>10</v>
      </c>
      <c r="AJ27" s="19"/>
      <c r="AK27" s="19">
        <f>IF(AK42&lt;AK26,"Over-Income",IF(AK31&gt;AK26,10,ROUND(AK26*AK29,0)))</f>
        <v>10</v>
      </c>
      <c r="AL27" s="19"/>
      <c r="AM27" s="19">
        <f>IF(AM41&lt;AM26,"Over-Income",IF(AM31&gt;AM26,10,ROUND(AM26*AM29,0)))</f>
        <v>10</v>
      </c>
      <c r="AN27" s="19"/>
    </row>
    <row r="28" spans="8:40" ht="15">
      <c r="H28" s="25" t="s">
        <v>25</v>
      </c>
      <c r="J28" s="19"/>
      <c r="K28" s="19">
        <f>IF(K27="Over-Income",K27,IF(K27&gt;=10,K27,10))</f>
        <v>10</v>
      </c>
      <c r="L28" s="19"/>
      <c r="M28" s="19">
        <f>IF(M27="Over-Income",M27,IF(M27&gt;=10,M27,10))</f>
        <v>10</v>
      </c>
      <c r="N28" s="19"/>
      <c r="O28" s="19">
        <f>IF(O27="Over-Income",O27,IF(O27&gt;=10,O27,10))</f>
        <v>10</v>
      </c>
      <c r="P28" s="19"/>
      <c r="Q28" s="19">
        <f>IF(Q27="Over-Income",Q27,IF(Q27&gt;=10,Q27,10))</f>
        <v>10</v>
      </c>
      <c r="R28" s="19"/>
      <c r="S28" s="19">
        <f>IF(S27="Over-Income",S27,IF(S27&gt;=10,S27,10))</f>
        <v>10</v>
      </c>
      <c r="T28" s="19"/>
      <c r="U28" s="19">
        <f>IF(U27="Over-Income",U27,IF(U27&gt;=10,U27,10))</f>
        <v>10</v>
      </c>
      <c r="V28" s="19"/>
      <c r="W28" s="19">
        <f>IF(W27="Over-Income",W27,IF(W27&gt;=10,W27,10))</f>
        <v>10</v>
      </c>
      <c r="X28" s="19"/>
      <c r="Y28" s="19">
        <f>IF(Y27="Over-Income",Y27,IF(Y27&gt;=10,Y27,10))</f>
        <v>10</v>
      </c>
      <c r="Z28" s="19"/>
      <c r="AA28" s="19">
        <f>IF(AA27="Over-Income",AA27,IF(AA27&gt;=10,AA27,10))</f>
        <v>10</v>
      </c>
      <c r="AB28" s="19"/>
      <c r="AC28" s="19">
        <f>IF(AC27="Over-Income",AC27,IF(AC27&gt;=10,AC27,10))</f>
        <v>10</v>
      </c>
      <c r="AD28" s="19"/>
      <c r="AE28" s="19">
        <f>IF(AE27="Over-Income",AE27,IF(AE27&gt;=10,AE27,10))</f>
        <v>10</v>
      </c>
      <c r="AF28" s="19"/>
      <c r="AG28" s="19">
        <f>IF(AG27="Over-Income",AG27,IF(AG27&gt;=10,AG27,10))</f>
        <v>10</v>
      </c>
      <c r="AH28" s="19"/>
      <c r="AI28" s="19">
        <f>IF(AI27="Over-Income",AI27,IF(AI27&gt;=10,AI27,10))</f>
        <v>10</v>
      </c>
      <c r="AJ28" s="19"/>
      <c r="AK28" s="19">
        <f>IF(AK27="Over-Income",AK27,IF(AK27&gt;=10,AK27,10))</f>
        <v>10</v>
      </c>
      <c r="AL28" s="19"/>
      <c r="AM28" s="19">
        <f>IF(AM27="Over-Income",AM27,IF(AM27&gt;=10,AM27,10))</f>
        <v>10</v>
      </c>
      <c r="AN28" s="19"/>
    </row>
    <row r="29" spans="8:39" ht="15.75" customHeight="1" thickBot="1">
      <c r="H29" s="2" t="s">
        <v>15</v>
      </c>
      <c r="I29" s="10"/>
      <c r="K29" t="e">
        <f>VLOOKUP(D10,K30:L51,2,TRUE)</f>
        <v>#VALUE!</v>
      </c>
      <c r="M29" t="e">
        <f>VLOOKUP(M26,M30:N51,2,TRUE)</f>
        <v>#VALUE!</v>
      </c>
      <c r="O29" t="e">
        <f>VLOOKUP(O26,O30:P51,2,TRUE)</f>
        <v>#VALUE!</v>
      </c>
      <c r="Q29" t="e">
        <f>VLOOKUP(Q26,Q30:R51,2,TRUE)</f>
        <v>#VALUE!</v>
      </c>
      <c r="S29" t="e">
        <f>VLOOKUP(S26,S30:T51,2,TRUE)</f>
        <v>#VALUE!</v>
      </c>
      <c r="U29" t="e">
        <f>VLOOKUP(U26,U30:V51,2,TRUE)</f>
        <v>#VALUE!</v>
      </c>
      <c r="W29" t="e">
        <f>VLOOKUP(W26,W30:X51,2,TRUE)</f>
        <v>#VALUE!</v>
      </c>
      <c r="Y29" s="74" t="e">
        <f>VLOOKUP(Y26,Y30:Z51,2,TRUE)</f>
        <v>#VALUE!</v>
      </c>
      <c r="AA29" t="e">
        <f>VLOOKUP(AA26,AA30:AB50,2,TRUE)</f>
        <v>#VALUE!</v>
      </c>
      <c r="AC29" t="e">
        <f>VLOOKUP(AC26,AC30:AD48,2,TRUE)</f>
        <v>#VALUE!</v>
      </c>
      <c r="AE29" t="e">
        <f>VLOOKUP(AE26,AE30:AF46,2,TRUE)</f>
        <v>#VALUE!</v>
      </c>
      <c r="AG29" t="e">
        <f>VLOOKUP(AG26,AG30:AH44,2,TRUE)</f>
        <v>#VALUE!</v>
      </c>
      <c r="AI29" t="e">
        <f>VLOOKUP(AI26,AI30:AJ43,2,TRUE)</f>
        <v>#VALUE!</v>
      </c>
      <c r="AK29" t="e">
        <f>VLOOKUP(AK26,AK30:AL42,2,TRUE)</f>
        <v>#VALUE!</v>
      </c>
      <c r="AM29" t="e">
        <f>VLOOKUP(AM26,AM30:AN41,2,TRUE)</f>
        <v>#VALUE!</v>
      </c>
    </row>
    <row r="30" spans="8:40" ht="17.25">
      <c r="H30" s="76"/>
      <c r="I30" s="75">
        <v>0</v>
      </c>
      <c r="J30" s="81">
        <v>1</v>
      </c>
      <c r="K30" s="85">
        <v>2</v>
      </c>
      <c r="L30" s="86"/>
      <c r="M30" s="85">
        <v>3</v>
      </c>
      <c r="N30" s="86"/>
      <c r="O30" s="85">
        <v>4</v>
      </c>
      <c r="P30" s="86"/>
      <c r="Q30" s="85">
        <v>5</v>
      </c>
      <c r="R30" s="86"/>
      <c r="S30" s="85">
        <v>6</v>
      </c>
      <c r="T30" s="86"/>
      <c r="U30" s="85">
        <v>7</v>
      </c>
      <c r="V30" s="86"/>
      <c r="W30" s="85">
        <v>8</v>
      </c>
      <c r="X30" s="86"/>
      <c r="Y30" s="85">
        <v>9</v>
      </c>
      <c r="Z30" s="86"/>
      <c r="AA30" s="85">
        <v>10</v>
      </c>
      <c r="AB30" s="86"/>
      <c r="AC30" s="85">
        <v>11</v>
      </c>
      <c r="AD30" s="86"/>
      <c r="AE30" s="85">
        <v>12</v>
      </c>
      <c r="AF30" s="86"/>
      <c r="AG30" s="85">
        <v>13</v>
      </c>
      <c r="AH30" s="86"/>
      <c r="AI30" s="85">
        <v>14</v>
      </c>
      <c r="AJ30" s="86"/>
      <c r="AK30" s="85">
        <v>15</v>
      </c>
      <c r="AL30" s="86"/>
      <c r="AM30" s="85">
        <v>16</v>
      </c>
      <c r="AN30" s="86"/>
    </row>
    <row r="31" spans="8:40" ht="15">
      <c r="H31" s="77" t="s">
        <v>23</v>
      </c>
      <c r="I31" s="93">
        <f>IF(+$I32+$I$22&lt;=$I$24,+$I32-$I$22,$I$24)</f>
        <v>0.005</v>
      </c>
      <c r="J31" s="82">
        <v>558</v>
      </c>
      <c r="K31" s="87">
        <v>778</v>
      </c>
      <c r="L31" s="93">
        <f>IF(+$I32+$I$22&lt;=$I$24,+$I32-$I$22,$I$24)</f>
        <v>0.005</v>
      </c>
      <c r="M31" s="87">
        <v>980</v>
      </c>
      <c r="N31" s="93">
        <f>IF(+$I32+$I$22&lt;=$I$24,+$I32-$I$22,$I$24)</f>
        <v>0.005</v>
      </c>
      <c r="O31" s="87">
        <v>1179</v>
      </c>
      <c r="P31" s="93">
        <f>IF(+$I32+$I$22&lt;=$I$24,+$I32-$I$22,$I$24)</f>
        <v>0.005</v>
      </c>
      <c r="Q31" s="87">
        <v>1379</v>
      </c>
      <c r="R31" s="93">
        <f>IF(+$I32+$I$22&lt;=$I$24,+$I32-$I$22,$I$24)</f>
        <v>0.005</v>
      </c>
      <c r="S31" s="87">
        <v>1581</v>
      </c>
      <c r="T31" s="93">
        <f>IF(+$I32+$I$22&lt;=$I$24,+$I32-$I$22,$I$24)</f>
        <v>0.005</v>
      </c>
      <c r="U31" s="87">
        <v>1781</v>
      </c>
      <c r="V31" s="93">
        <f>IF(+$I32+$I$22&lt;=$I$24,+$I32-$I$22,$I$24)</f>
        <v>0.005</v>
      </c>
      <c r="W31" s="87">
        <v>1981</v>
      </c>
      <c r="X31" s="93">
        <f>IF(+$I32+$I$22&lt;=$I$24,+$I32-$I$22,$I$24)</f>
        <v>0.005</v>
      </c>
      <c r="Y31" s="87">
        <v>2180</v>
      </c>
      <c r="Z31" s="93">
        <f>IF(+$I32+$I$22&lt;=$I$24,+$I32-$I$22,$I$24)</f>
        <v>0.005</v>
      </c>
      <c r="AA31" s="87">
        <v>2382</v>
      </c>
      <c r="AB31" s="93">
        <f>IF(+$I32+$I$22&lt;=$I$24,+$I32-$I$22,$I$24)</f>
        <v>0.005</v>
      </c>
      <c r="AC31" s="87">
        <v>2582</v>
      </c>
      <c r="AD31" s="93">
        <f>IF(+$I32+$I$22&lt;=$I$24,+$I32-$I$22,$I$24)</f>
        <v>0.005</v>
      </c>
      <c r="AE31" s="87">
        <v>2782</v>
      </c>
      <c r="AF31" s="93">
        <f>IF(+$I32+$I$22&lt;=$I$24,+$I32-$I$22,$I$24)</f>
        <v>0.005</v>
      </c>
      <c r="AG31" s="87">
        <v>2981</v>
      </c>
      <c r="AH31" s="93">
        <f>IF(+$I32+$I$22&lt;=$I$24,+$I32-$I$22,$I$24)</f>
        <v>0.005</v>
      </c>
      <c r="AI31" s="87">
        <v>3183</v>
      </c>
      <c r="AJ31" s="93">
        <f>IF(+$I32+$I$22&lt;=$I$24,+$I32-$I$22,$I$24)</f>
        <v>0.005</v>
      </c>
      <c r="AK31" s="87">
        <v>3383</v>
      </c>
      <c r="AL31" s="93">
        <f>IF(+$I32+$I$22&lt;=$I$24,+$I32-$I$22,$I$24)</f>
        <v>0.005</v>
      </c>
      <c r="AM31" s="87">
        <v>3583</v>
      </c>
      <c r="AN31" s="93">
        <f>IF(+$I32+$I$22&lt;=$I$24,+$I32-$I$22,$I$24)</f>
        <v>0.005</v>
      </c>
    </row>
    <row r="32" spans="8:40" ht="15">
      <c r="H32" s="77">
        <v>0.9</v>
      </c>
      <c r="I32" s="93">
        <f>IF(+$I33+$I$22&lt;=$I$24,+$I33-$I$22,$I$24)</f>
        <v>0.005</v>
      </c>
      <c r="J32" s="82">
        <v>1130</v>
      </c>
      <c r="K32" s="87">
        <v>1533</v>
      </c>
      <c r="L32" s="93">
        <f>IF(+$I33+$I$22&lt;=$I$24,+$I33-$I$22,$I$24)</f>
        <v>0.005</v>
      </c>
      <c r="M32" s="87">
        <v>1937</v>
      </c>
      <c r="N32" s="93">
        <f>IF(+$I33+$I$22&lt;=$I$24,+$I33-$I$22,$I$24)</f>
        <v>0.005</v>
      </c>
      <c r="O32" s="87">
        <v>2340</v>
      </c>
      <c r="P32" s="93">
        <f>IF(+$I33+$I$22&lt;=$I$24,+$I33-$I$22,$I$24)</f>
        <v>0.005</v>
      </c>
      <c r="Q32" s="87">
        <v>2744</v>
      </c>
      <c r="R32" s="93">
        <f>IF(+$I33+$I$22&lt;=$I$24,+$I33-$I$22,$I$24)</f>
        <v>0.005</v>
      </c>
      <c r="S32" s="87">
        <v>3147</v>
      </c>
      <c r="T32" s="93">
        <f>IF(+$I33+$I$22&lt;=$I$24,+$I33-$I$22,$I$24)</f>
        <v>0.005</v>
      </c>
      <c r="U32" s="87">
        <v>3551</v>
      </c>
      <c r="V32" s="93">
        <f>IF(+$I33+$I$22&lt;=$I$24,+$I33-$I$22,$I$24)</f>
        <v>0.005</v>
      </c>
      <c r="W32" s="87">
        <v>3954</v>
      </c>
      <c r="X32" s="93">
        <f>IF(+$I33+$I$22&lt;=$I$24,+$I33-$I$22,$I$24)</f>
        <v>0.005</v>
      </c>
      <c r="Y32" s="87">
        <v>4358</v>
      </c>
      <c r="Z32" s="93">
        <f>IF(+$I33+$I$22&lt;=$I$24,+$I33-$I$22,$I$24)</f>
        <v>0.005</v>
      </c>
      <c r="AA32" s="87">
        <v>4761</v>
      </c>
      <c r="AB32" s="93">
        <f>IF(+$I33+$I$22&lt;=$I$24,+$I33-$I$22,$I$24)</f>
        <v>0.005</v>
      </c>
      <c r="AC32" s="87">
        <v>5165</v>
      </c>
      <c r="AD32" s="93">
        <f>IF(+$I33+$I$22&lt;=$I$24,+$I33-$I$22,$I$24)</f>
        <v>0.005</v>
      </c>
      <c r="AE32" s="87">
        <v>5568</v>
      </c>
      <c r="AF32" s="93">
        <f>IF(+$I33+$I$22&lt;=$I$24,+$I33-$I$22,$I$24)</f>
        <v>0.005</v>
      </c>
      <c r="AG32" s="87">
        <v>5972</v>
      </c>
      <c r="AH32" s="93">
        <f>IF(+$I33+$I$22&lt;=$I$24,+$I33-$I$22,$I$24)</f>
        <v>0.005</v>
      </c>
      <c r="AI32" s="87">
        <v>6375</v>
      </c>
      <c r="AJ32" s="93">
        <f>IF(+$I33+$I$22&lt;=$I$24,+$I33-$I$22,$I$24)</f>
        <v>0.005</v>
      </c>
      <c r="AK32" s="87">
        <v>6779</v>
      </c>
      <c r="AL32" s="93">
        <f>IF(+$I33+$I$22&lt;=$I$24,+$I33-$I$22,$I$24)</f>
        <v>0.005</v>
      </c>
      <c r="AM32" s="87">
        <v>7182</v>
      </c>
      <c r="AN32" s="93">
        <f>IF(+$I33+$I$22&lt;=$I$24,+$I33-$I$22,$I$24)</f>
        <v>0.005</v>
      </c>
    </row>
    <row r="33" spans="8:40" ht="15">
      <c r="H33" s="77">
        <v>0.95</v>
      </c>
      <c r="I33" s="93">
        <f>IF(+$I34+$I$22&lt;=$I$24,+$I34-$I$22,$I$24)</f>
        <v>0.005</v>
      </c>
      <c r="J33" s="82">
        <v>1192</v>
      </c>
      <c r="K33" s="87">
        <v>1618</v>
      </c>
      <c r="L33" s="93">
        <f>IF(+$I34+$I$22&lt;=$I$24,+$I34-$I$22,$I$24)</f>
        <v>0.005</v>
      </c>
      <c r="M33" s="87">
        <v>2044</v>
      </c>
      <c r="N33" s="93">
        <f>IF(+$I34+$I$22&lt;=$I$24,+$I34-$I$22,$I$24)</f>
        <v>0.005</v>
      </c>
      <c r="O33" s="87">
        <v>2470</v>
      </c>
      <c r="P33" s="93">
        <f>IF(+$I34+$I$22&lt;=$I$24,+$I34-$I$22,$I$24)</f>
        <v>0.005</v>
      </c>
      <c r="Q33" s="87">
        <v>2896</v>
      </c>
      <c r="R33" s="93">
        <f>IF(+$I34+$I$22&lt;=$I$24,+$I34-$I$22,$I$24)</f>
        <v>0.005</v>
      </c>
      <c r="S33" s="87">
        <v>3322</v>
      </c>
      <c r="T33" s="93">
        <f>IF(+$I34+$I$22&lt;=$I$24,+$I34-$I$22,$I$24)</f>
        <v>0.005</v>
      </c>
      <c r="U33" s="87">
        <v>3748</v>
      </c>
      <c r="V33" s="93">
        <f>IF(+$I34+$I$22&lt;=$I$24,+$I34-$I$22,$I$24)</f>
        <v>0.005</v>
      </c>
      <c r="W33" s="87">
        <v>4174</v>
      </c>
      <c r="X33" s="93">
        <f>IF(+$I34+$I$22&lt;=$I$24,+$I34-$I$22,$I$24)</f>
        <v>0.005</v>
      </c>
      <c r="Y33" s="87">
        <v>4600</v>
      </c>
      <c r="Z33" s="93">
        <f>IF(+$I34+$I$22&lt;=$I$24,+$I34-$I$22,$I$24)</f>
        <v>0.005</v>
      </c>
      <c r="AA33" s="87">
        <v>5026</v>
      </c>
      <c r="AB33" s="93">
        <f>IF(+$I34+$I$22&lt;=$I$24,+$I34-$I$22,$I$24)</f>
        <v>0.005</v>
      </c>
      <c r="AC33" s="87">
        <v>5451</v>
      </c>
      <c r="AD33" s="93">
        <f>IF(+$I34+$I$22&lt;=$I$24,+$I34-$I$22,$I$24)</f>
        <v>0.005</v>
      </c>
      <c r="AE33" s="87">
        <v>5877</v>
      </c>
      <c r="AF33" s="93">
        <f>IF(+$I34+$I$22&lt;=$I$24,+$I34-$I$22,$I$24)</f>
        <v>0.005</v>
      </c>
      <c r="AG33" s="87">
        <v>6303</v>
      </c>
      <c r="AH33" s="93">
        <f>IF(+$I34+$I$22&lt;=$I$24,+$I34-$I$22,$I$24)</f>
        <v>0.005</v>
      </c>
      <c r="AI33" s="87">
        <v>6729</v>
      </c>
      <c r="AJ33" s="93">
        <f>IF(+$I34+$I$22&lt;=$I$24,+$I34-$I$22,$I$24)</f>
        <v>0.005</v>
      </c>
      <c r="AK33" s="87">
        <v>7155</v>
      </c>
      <c r="AL33" s="93">
        <f>IF(+$I34+$I$22&lt;=$I$24,+$I34-$I$22,$I$24)</f>
        <v>0.005</v>
      </c>
      <c r="AM33" s="87">
        <v>7581</v>
      </c>
      <c r="AN33" s="93">
        <f>IF(+$I34+$I$22&lt;=$I$24,+$I34-$I$22,$I$24)</f>
        <v>0.005</v>
      </c>
    </row>
    <row r="34" spans="8:40" ht="15" customHeight="1">
      <c r="H34" s="77">
        <f>I20</f>
        <v>1</v>
      </c>
      <c r="I34" s="93">
        <f>$I$21</f>
        <v>0.005</v>
      </c>
      <c r="J34" s="82">
        <v>1255</v>
      </c>
      <c r="K34" s="87">
        <v>1703</v>
      </c>
      <c r="L34" s="93">
        <f>$I$21</f>
        <v>0.005</v>
      </c>
      <c r="M34" s="87">
        <v>2152</v>
      </c>
      <c r="N34" s="93">
        <f>$I$21</f>
        <v>0.005</v>
      </c>
      <c r="O34" s="87">
        <v>2600</v>
      </c>
      <c r="P34" s="93">
        <f>$I$21</f>
        <v>0.005</v>
      </c>
      <c r="Q34" s="87">
        <v>3048</v>
      </c>
      <c r="R34" s="93">
        <f>$I$21</f>
        <v>0.005</v>
      </c>
      <c r="S34" s="87">
        <v>3497</v>
      </c>
      <c r="T34" s="93">
        <f>$I$21</f>
        <v>0.005</v>
      </c>
      <c r="U34" s="87">
        <v>3945</v>
      </c>
      <c r="V34" s="93">
        <f>$I$21</f>
        <v>0.005</v>
      </c>
      <c r="W34" s="87">
        <v>4393</v>
      </c>
      <c r="X34" s="93">
        <f>$I$21</f>
        <v>0.005</v>
      </c>
      <c r="Y34" s="87">
        <v>4842</v>
      </c>
      <c r="Z34" s="93">
        <f>$I$21</f>
        <v>0.005</v>
      </c>
      <c r="AA34" s="87">
        <v>5290</v>
      </c>
      <c r="AB34" s="93">
        <f>$I$21</f>
        <v>0.005</v>
      </c>
      <c r="AC34" s="87">
        <v>5738</v>
      </c>
      <c r="AD34" s="93">
        <f>$I$21</f>
        <v>0.005</v>
      </c>
      <c r="AE34" s="87">
        <v>6187</v>
      </c>
      <c r="AF34" s="93">
        <f>$I$21</f>
        <v>0.005</v>
      </c>
      <c r="AG34" s="87">
        <v>6635</v>
      </c>
      <c r="AH34" s="93">
        <f>$I$21</f>
        <v>0.005</v>
      </c>
      <c r="AI34" s="87">
        <v>7083</v>
      </c>
      <c r="AJ34" s="93">
        <f>$I$21</f>
        <v>0.005</v>
      </c>
      <c r="AK34" s="87">
        <v>7532</v>
      </c>
      <c r="AL34" s="93">
        <f>$I$21</f>
        <v>0.005</v>
      </c>
      <c r="AM34" s="87">
        <v>7980</v>
      </c>
      <c r="AN34" s="93">
        <f>$I$21</f>
        <v>0.005</v>
      </c>
    </row>
    <row r="35" spans="8:40" ht="15">
      <c r="H35" s="77">
        <f>$H$34+0.05</f>
        <v>1.05</v>
      </c>
      <c r="I35" s="93">
        <f aca="true" t="shared" si="0" ref="I35:I51">IF(+$I34+$I$22&lt;=$I$23,+$I34+$I$22,$I$23)</f>
        <v>0.01</v>
      </c>
      <c r="J35" s="82">
        <v>1318</v>
      </c>
      <c r="K35" s="87">
        <v>1789</v>
      </c>
      <c r="L35" s="93">
        <f>IF(+$I34+$I$22&lt;=$I$23,+$I34+$I$22,$I$23)</f>
        <v>0.01</v>
      </c>
      <c r="M35" s="87">
        <v>2259</v>
      </c>
      <c r="N35" s="93">
        <f>IF(+$I34+$I$22&lt;=$I$23,+$I34+$I$22,$I$23)</f>
        <v>0.01</v>
      </c>
      <c r="O35" s="87">
        <v>2730</v>
      </c>
      <c r="P35" s="93">
        <f>IF(+$I34+$I$22&lt;=$I$23,+$I34+$I$22,$I$23)</f>
        <v>0.01</v>
      </c>
      <c r="Q35" s="87">
        <v>3201</v>
      </c>
      <c r="R35" s="93">
        <f>IF(+$I34+$I$22&lt;=$I$23,+$I34+$I$22,$I$23)</f>
        <v>0.01</v>
      </c>
      <c r="S35" s="87">
        <v>3672</v>
      </c>
      <c r="T35" s="93">
        <f>IF(+$I34+$I$22&lt;=$I$23,+$I34+$I$22,$I$23)</f>
        <v>0.01</v>
      </c>
      <c r="U35" s="87">
        <v>4142</v>
      </c>
      <c r="V35" s="93">
        <f>IF(+$I34+$I$22&lt;=$I$23,+$I34+$I$22,$I$23)</f>
        <v>0.01</v>
      </c>
      <c r="W35" s="87">
        <v>4613</v>
      </c>
      <c r="X35" s="93">
        <f>IF(+$I34+$I$22&lt;=$I$23,+$I34+$I$22,$I$23)</f>
        <v>0.01</v>
      </c>
      <c r="Y35" s="87">
        <v>5084</v>
      </c>
      <c r="Z35" s="93">
        <f>IF(+$I34+$I$22&lt;=$I$23,+$I34+$I$22,$I$23)</f>
        <v>0.01</v>
      </c>
      <c r="AA35" s="87">
        <v>5555</v>
      </c>
      <c r="AB35" s="93">
        <f>IF(+$I34+$I$22&lt;=$I$23,+$I34+$I$22,$I$23)</f>
        <v>0.01</v>
      </c>
      <c r="AC35" s="87">
        <v>6025</v>
      </c>
      <c r="AD35" s="93">
        <f>IF(+$I34+$I$22&lt;=$I$23,+$I34+$I$22,$I$23)</f>
        <v>0.01</v>
      </c>
      <c r="AE35" s="87">
        <v>6496</v>
      </c>
      <c r="AF35" s="93">
        <f>IF(+$I34+$I$22&lt;=$I$23,+$I34+$I$22,$I$23)</f>
        <v>0.01</v>
      </c>
      <c r="AG35" s="87">
        <v>6967</v>
      </c>
      <c r="AH35" s="93">
        <f>IF(+$I34+$I$22&lt;=$I$23,+$I34+$I$22,$I$23)</f>
        <v>0.01</v>
      </c>
      <c r="AI35" s="87">
        <v>7438</v>
      </c>
      <c r="AJ35" s="93">
        <f>IF(+$I34+$I$22&lt;=$I$23,+$I34+$I$22,$I$23)</f>
        <v>0.01</v>
      </c>
      <c r="AK35" s="87">
        <v>7908</v>
      </c>
      <c r="AL35" s="93">
        <f>IF(+$I34+$I$22&lt;=$I$23,+$I34+$I$22,$I$23)</f>
        <v>0.01</v>
      </c>
      <c r="AM35" s="87">
        <v>8379</v>
      </c>
      <c r="AN35" s="93">
        <f>IF(+$I34+$I$22&lt;=$I$23,+$I34+$I$22,$I$23)</f>
        <v>0.01</v>
      </c>
    </row>
    <row r="36" spans="8:40" ht="15">
      <c r="H36" s="77">
        <f>$H$34+0.1</f>
        <v>1.1</v>
      </c>
      <c r="I36" s="93">
        <v>0.01</v>
      </c>
      <c r="J36" s="82">
        <v>1381</v>
      </c>
      <c r="K36" s="87">
        <v>1874</v>
      </c>
      <c r="L36" s="93">
        <v>0.01</v>
      </c>
      <c r="M36" s="87">
        <v>2367</v>
      </c>
      <c r="N36" s="93">
        <v>0.01</v>
      </c>
      <c r="O36" s="87">
        <v>2860</v>
      </c>
      <c r="P36" s="93">
        <v>0.01</v>
      </c>
      <c r="Q36" s="87">
        <v>3353</v>
      </c>
      <c r="R36" s="93">
        <v>0.01</v>
      </c>
      <c r="S36" s="87">
        <v>3846</v>
      </c>
      <c r="T36" s="93">
        <v>0.01</v>
      </c>
      <c r="U36" s="87">
        <v>4340</v>
      </c>
      <c r="V36" s="93">
        <v>0.01</v>
      </c>
      <c r="W36" s="87">
        <v>4833</v>
      </c>
      <c r="X36" s="93">
        <v>0.01</v>
      </c>
      <c r="Y36" s="87">
        <v>5326</v>
      </c>
      <c r="Z36" s="93">
        <v>0.01</v>
      </c>
      <c r="AA36" s="87">
        <v>5819</v>
      </c>
      <c r="AB36" s="93">
        <v>0.01</v>
      </c>
      <c r="AC36" s="87">
        <v>6312</v>
      </c>
      <c r="AD36" s="93">
        <v>0.01</v>
      </c>
      <c r="AE36" s="87">
        <v>6805</v>
      </c>
      <c r="AF36" s="93">
        <v>0.01</v>
      </c>
      <c r="AG36" s="87">
        <v>7299</v>
      </c>
      <c r="AH36" s="93">
        <v>0.01</v>
      </c>
      <c r="AI36" s="87">
        <v>7792</v>
      </c>
      <c r="AJ36" s="93">
        <v>0.01</v>
      </c>
      <c r="AK36" s="87">
        <v>8285</v>
      </c>
      <c r="AL36" s="93">
        <v>0.01</v>
      </c>
      <c r="AM36" s="87">
        <v>8778</v>
      </c>
      <c r="AN36" s="93">
        <v>0.01</v>
      </c>
    </row>
    <row r="37" spans="8:40" ht="15">
      <c r="H37" s="77">
        <f>$H$34+0.15</f>
        <v>1.15</v>
      </c>
      <c r="I37" s="93">
        <f t="shared" si="0"/>
        <v>0.015</v>
      </c>
      <c r="J37" s="82">
        <v>1443</v>
      </c>
      <c r="K37" s="87">
        <v>1959</v>
      </c>
      <c r="L37" s="93">
        <f>IF(+$I36+$I$22&lt;=$I$23,+$I36+$I$22,$I$23)</f>
        <v>0.015</v>
      </c>
      <c r="M37" s="87">
        <v>2474</v>
      </c>
      <c r="N37" s="93">
        <f>IF(+$I36+$I$22&lt;=$I$23,+$I36+$I$22,$I$23)</f>
        <v>0.015</v>
      </c>
      <c r="O37" s="87">
        <v>2990</v>
      </c>
      <c r="P37" s="93">
        <f>IF(+$I36+$I$22&lt;=$I$23,+$I36+$I$22,$I$23)</f>
        <v>0.015</v>
      </c>
      <c r="Q37" s="87">
        <v>3506</v>
      </c>
      <c r="R37" s="93">
        <f>IF(+$I36+$I$22&lt;=$I$23,+$I36+$I$22,$I$23)</f>
        <v>0.015</v>
      </c>
      <c r="S37" s="87">
        <v>4021</v>
      </c>
      <c r="T37" s="93">
        <f>IF(+$I36+$I$22&lt;=$I$23,+$I36+$I$22,$I$23)</f>
        <v>0.015</v>
      </c>
      <c r="U37" s="87">
        <v>4537</v>
      </c>
      <c r="V37" s="93">
        <f>IF(+$I36+$I$22&lt;=$I$23,+$I36+$I$22,$I$23)</f>
        <v>0.015</v>
      </c>
      <c r="W37" s="87">
        <v>5052</v>
      </c>
      <c r="X37" s="93">
        <f>IF(+$I36+$I$22&lt;=$I$23,+$I36+$I$22,$I$23)</f>
        <v>0.015</v>
      </c>
      <c r="Y37" s="87">
        <v>5568</v>
      </c>
      <c r="Z37" s="93">
        <f>IF(+$I36+$I$22&lt;=$I$23,+$I36+$I$22,$I$23)</f>
        <v>0.015</v>
      </c>
      <c r="AA37" s="87">
        <v>6084</v>
      </c>
      <c r="AB37" s="93">
        <f>IF(+$I36+$I$22&lt;=$I$23,+$I36+$I$22,$I$23)</f>
        <v>0.015</v>
      </c>
      <c r="AC37" s="87">
        <v>6599</v>
      </c>
      <c r="AD37" s="93">
        <f>IF(+$I36+$I$22&lt;=$I$23,+$I36+$I$22,$I$23)</f>
        <v>0.015</v>
      </c>
      <c r="AE37" s="87">
        <v>7115</v>
      </c>
      <c r="AF37" s="93">
        <f>IF(+$I36+$I$22&lt;=$I$23,+$I36+$I$22,$I$23)</f>
        <v>0.015</v>
      </c>
      <c r="AG37" s="87">
        <v>7630</v>
      </c>
      <c r="AH37" s="93">
        <f>IF(+$I36+$I$22&lt;=$I$23,+$I36+$I$22,$I$23)</f>
        <v>0.015</v>
      </c>
      <c r="AI37" s="87">
        <v>8146</v>
      </c>
      <c r="AJ37" s="93">
        <f>IF(+$I36+$I$22&lt;=$I$23,+$I36+$I$22,$I$23)</f>
        <v>0.015</v>
      </c>
      <c r="AK37" s="87">
        <v>8661</v>
      </c>
      <c r="AL37" s="93">
        <f>IF(+$I36+$I$22&lt;=$I$23,+$I36+$I$22,$I$23)</f>
        <v>0.015</v>
      </c>
      <c r="AM37" s="87">
        <v>9177</v>
      </c>
      <c r="AN37" s="93">
        <f>IF(+$I36+$I$22&lt;=$I$23,+$I36+$I$22,$I$23)</f>
        <v>0.015</v>
      </c>
    </row>
    <row r="38" spans="8:40" ht="15">
      <c r="H38" s="77">
        <f>$H$34+0.2</f>
        <v>1.2</v>
      </c>
      <c r="I38" s="93">
        <v>0.015</v>
      </c>
      <c r="J38" s="82">
        <v>1506</v>
      </c>
      <c r="K38" s="87">
        <v>2044</v>
      </c>
      <c r="L38" s="93">
        <v>0.015</v>
      </c>
      <c r="M38" s="87">
        <v>2582</v>
      </c>
      <c r="N38" s="93">
        <v>0.015</v>
      </c>
      <c r="O38" s="87">
        <v>3120</v>
      </c>
      <c r="P38" s="93">
        <v>0.015</v>
      </c>
      <c r="Q38" s="87">
        <v>3658</v>
      </c>
      <c r="R38" s="93">
        <v>0.015</v>
      </c>
      <c r="S38" s="87">
        <v>4196</v>
      </c>
      <c r="T38" s="93">
        <v>0.015</v>
      </c>
      <c r="U38" s="87">
        <v>4734</v>
      </c>
      <c r="V38" s="93">
        <v>0.015</v>
      </c>
      <c r="W38" s="87">
        <v>5272</v>
      </c>
      <c r="X38" s="93">
        <v>0.015</v>
      </c>
      <c r="Y38" s="87">
        <v>5810</v>
      </c>
      <c r="Z38" s="93">
        <v>0.015</v>
      </c>
      <c r="AA38" s="87">
        <v>6348</v>
      </c>
      <c r="AB38" s="93">
        <v>0.015</v>
      </c>
      <c r="AC38" s="87">
        <v>6886</v>
      </c>
      <c r="AD38" s="93">
        <v>0.015</v>
      </c>
      <c r="AE38" s="87">
        <v>7424</v>
      </c>
      <c r="AF38" s="93">
        <v>0.015</v>
      </c>
      <c r="AG38" s="87">
        <v>7962</v>
      </c>
      <c r="AH38" s="93">
        <v>0.015</v>
      </c>
      <c r="AI38" s="87">
        <v>8500</v>
      </c>
      <c r="AJ38" s="93">
        <v>0.015</v>
      </c>
      <c r="AK38" s="87">
        <v>9038</v>
      </c>
      <c r="AL38" s="93">
        <v>0.015</v>
      </c>
      <c r="AM38" s="87">
        <v>9576</v>
      </c>
      <c r="AN38" s="93">
        <v>0.015</v>
      </c>
    </row>
    <row r="39" spans="8:40" ht="15">
      <c r="H39" s="77">
        <f>$H$34+0.25</f>
        <v>1.25</v>
      </c>
      <c r="I39" s="93">
        <f t="shared" si="0"/>
        <v>0.02</v>
      </c>
      <c r="J39" s="82">
        <v>1569</v>
      </c>
      <c r="K39" s="87">
        <v>2129</v>
      </c>
      <c r="L39" s="93">
        <f aca="true" t="shared" si="1" ref="L39:L51">IF(+$I38+$I$22&lt;=$I$23,+$I38+$I$22,$I$23)</f>
        <v>0.02</v>
      </c>
      <c r="M39" s="87">
        <v>2690</v>
      </c>
      <c r="N39" s="93">
        <f aca="true" t="shared" si="2" ref="N39:N51">IF(+$I38+$I$22&lt;=$I$23,+$I38+$I$22,$I$23)</f>
        <v>0.02</v>
      </c>
      <c r="O39" s="87">
        <v>3250</v>
      </c>
      <c r="P39" s="93">
        <f aca="true" t="shared" si="3" ref="P39:P51">IF(+$I38+$I$22&lt;=$I$23,+$I38+$I$22,$I$23)</f>
        <v>0.02</v>
      </c>
      <c r="Q39" s="87">
        <v>3810</v>
      </c>
      <c r="R39" s="93">
        <f aca="true" t="shared" si="4" ref="R39:R51">IF(+$I38+$I$22&lt;=$I$23,+$I38+$I$22,$I$23)</f>
        <v>0.02</v>
      </c>
      <c r="S39" s="87">
        <v>4371</v>
      </c>
      <c r="T39" s="93">
        <f aca="true" t="shared" si="5" ref="T39:T51">IF(+$I38+$I$22&lt;=$I$23,+$I38+$I$22,$I$23)</f>
        <v>0.02</v>
      </c>
      <c r="U39" s="87">
        <v>4931</v>
      </c>
      <c r="V39" s="93">
        <f aca="true" t="shared" si="6" ref="V39:V51">IF(+$I38+$I$22&lt;=$I$23,+$I38+$I$22,$I$23)</f>
        <v>0.02</v>
      </c>
      <c r="W39" s="87">
        <v>5492</v>
      </c>
      <c r="X39" s="93">
        <f aca="true" t="shared" si="7" ref="X39:X51">IF(+$I38+$I$22&lt;=$I$23,+$I38+$I$22,$I$23)</f>
        <v>0.02</v>
      </c>
      <c r="Y39" s="87">
        <v>6052</v>
      </c>
      <c r="Z39" s="93">
        <f aca="true" t="shared" si="8" ref="Z39:Z51">IF(+$I38+$I$22&lt;=$I$23,+$I38+$I$22,$I$23)</f>
        <v>0.02</v>
      </c>
      <c r="AA39" s="87">
        <v>6613</v>
      </c>
      <c r="AB39" s="93">
        <f aca="true" t="shared" si="9" ref="AB39:AB50">IF(+$I38+$I$22&lt;=$I$23,+$I38+$I$22,$I$23)</f>
        <v>0.02</v>
      </c>
      <c r="AC39" s="87">
        <v>7173</v>
      </c>
      <c r="AD39" s="93">
        <f aca="true" t="shared" si="10" ref="AD39:AD48">IF(+$I38+$I$22&lt;=$I$23,+$I38+$I$22,$I$23)</f>
        <v>0.02</v>
      </c>
      <c r="AE39" s="87">
        <v>7733</v>
      </c>
      <c r="AF39" s="93">
        <f aca="true" t="shared" si="11" ref="AF39:AF46">IF(+$I38+$I$22&lt;=$I$23,+$I38+$I$22,$I$23)</f>
        <v>0.02</v>
      </c>
      <c r="AG39" s="87">
        <v>8294</v>
      </c>
      <c r="AH39" s="93">
        <f aca="true" t="shared" si="12" ref="AH39:AH44">IF(+$I38+$I$22&lt;=$I$23,+$I38+$I$22,$I$23)</f>
        <v>0.02</v>
      </c>
      <c r="AI39" s="87">
        <v>8854</v>
      </c>
      <c r="AJ39" s="93">
        <f>IF(+$I38+$I$22&lt;=$I$23,+$I38+$I$22,$I$23)</f>
        <v>0.02</v>
      </c>
      <c r="AK39" s="87">
        <v>9415</v>
      </c>
      <c r="AL39" s="93">
        <f>IF(+$I38+$I$22&lt;=$I$23,+$I38+$I$22,$I$23)</f>
        <v>0.02</v>
      </c>
      <c r="AM39" s="87">
        <v>9975</v>
      </c>
      <c r="AN39" s="93">
        <f>IF(+$I38+$I$22&lt;=$I$23,+$I38+$I$22,$I$23)</f>
        <v>0.02</v>
      </c>
    </row>
    <row r="40" spans="8:40" ht="15">
      <c r="H40" s="77">
        <f>$H$34+0.3</f>
        <v>1.3</v>
      </c>
      <c r="I40" s="93">
        <f t="shared" si="0"/>
        <v>0.025</v>
      </c>
      <c r="J40" s="82">
        <v>1632</v>
      </c>
      <c r="K40" s="87">
        <v>2214</v>
      </c>
      <c r="L40" s="93">
        <f t="shared" si="1"/>
        <v>0.025</v>
      </c>
      <c r="M40" s="87">
        <v>2797</v>
      </c>
      <c r="N40" s="93">
        <f t="shared" si="2"/>
        <v>0.025</v>
      </c>
      <c r="O40" s="87">
        <v>3380</v>
      </c>
      <c r="P40" s="93">
        <f t="shared" si="3"/>
        <v>0.025</v>
      </c>
      <c r="Q40" s="87">
        <v>3963</v>
      </c>
      <c r="R40" s="93">
        <f t="shared" si="4"/>
        <v>0.025</v>
      </c>
      <c r="S40" s="87">
        <v>4546</v>
      </c>
      <c r="T40" s="93">
        <f t="shared" si="5"/>
        <v>0.025</v>
      </c>
      <c r="U40" s="87">
        <v>5129</v>
      </c>
      <c r="V40" s="93">
        <f t="shared" si="6"/>
        <v>0.025</v>
      </c>
      <c r="W40" s="87">
        <v>5711</v>
      </c>
      <c r="X40" s="93">
        <f t="shared" si="7"/>
        <v>0.025</v>
      </c>
      <c r="Y40" s="87">
        <v>6294</v>
      </c>
      <c r="Z40" s="93">
        <f t="shared" si="8"/>
        <v>0.025</v>
      </c>
      <c r="AA40" s="87">
        <v>6877</v>
      </c>
      <c r="AB40" s="93">
        <f t="shared" si="9"/>
        <v>0.025</v>
      </c>
      <c r="AC40" s="87">
        <v>7460</v>
      </c>
      <c r="AD40" s="93">
        <f t="shared" si="10"/>
        <v>0.025</v>
      </c>
      <c r="AE40" s="87">
        <v>8043</v>
      </c>
      <c r="AF40" s="93">
        <f t="shared" si="11"/>
        <v>0.025</v>
      </c>
      <c r="AG40" s="87">
        <v>8626</v>
      </c>
      <c r="AH40" s="93">
        <f t="shared" si="12"/>
        <v>0.025</v>
      </c>
      <c r="AI40" s="87">
        <v>9208</v>
      </c>
      <c r="AJ40" s="93">
        <f>IF(+$I39+$I$22&lt;=$I$23,+$I39+$I$22,$I$23)</f>
        <v>0.025</v>
      </c>
      <c r="AK40" s="87">
        <v>9791</v>
      </c>
      <c r="AL40" s="93">
        <f>IF(+$I39+$I$22&lt;=$I$23,+$I39+$I$22,$I$23)</f>
        <v>0.025</v>
      </c>
      <c r="AM40" s="87">
        <v>10374</v>
      </c>
      <c r="AN40" s="93">
        <f>IF(+$I39+$I$22&lt;=$I$23,+$I39+$I$22,$I$23)</f>
        <v>0.025</v>
      </c>
    </row>
    <row r="41" spans="8:40" ht="15">
      <c r="H41" s="77">
        <f>$H$34+0.35</f>
        <v>1.35</v>
      </c>
      <c r="I41" s="93">
        <f t="shared" si="0"/>
        <v>0.030000000000000002</v>
      </c>
      <c r="J41" s="82">
        <v>1694</v>
      </c>
      <c r="K41" s="87">
        <v>2300</v>
      </c>
      <c r="L41" s="93">
        <f t="shared" si="1"/>
        <v>0.030000000000000002</v>
      </c>
      <c r="M41" s="87">
        <v>2905</v>
      </c>
      <c r="N41" s="93">
        <f t="shared" si="2"/>
        <v>0.030000000000000002</v>
      </c>
      <c r="O41" s="87">
        <v>3510</v>
      </c>
      <c r="P41" s="93">
        <f t="shared" si="3"/>
        <v>0.030000000000000002</v>
      </c>
      <c r="Q41" s="87">
        <v>4115</v>
      </c>
      <c r="R41" s="93">
        <f t="shared" si="4"/>
        <v>0.030000000000000002</v>
      </c>
      <c r="S41" s="87">
        <v>4721</v>
      </c>
      <c r="T41" s="93">
        <f t="shared" si="5"/>
        <v>0.030000000000000002</v>
      </c>
      <c r="U41" s="87">
        <v>5326</v>
      </c>
      <c r="V41" s="93">
        <f t="shared" si="6"/>
        <v>0.030000000000000002</v>
      </c>
      <c r="W41" s="87">
        <v>5931</v>
      </c>
      <c r="X41" s="93">
        <f t="shared" si="7"/>
        <v>0.030000000000000002</v>
      </c>
      <c r="Y41" s="87">
        <v>6536</v>
      </c>
      <c r="Z41" s="93">
        <f t="shared" si="8"/>
        <v>0.030000000000000002</v>
      </c>
      <c r="AA41" s="87">
        <v>7142</v>
      </c>
      <c r="AB41" s="93">
        <f t="shared" si="9"/>
        <v>0.030000000000000002</v>
      </c>
      <c r="AC41" s="87">
        <v>7747</v>
      </c>
      <c r="AD41" s="93">
        <f t="shared" si="10"/>
        <v>0.030000000000000002</v>
      </c>
      <c r="AE41" s="87">
        <v>8352</v>
      </c>
      <c r="AF41" s="93">
        <f t="shared" si="11"/>
        <v>0.030000000000000002</v>
      </c>
      <c r="AG41" s="87">
        <v>8957</v>
      </c>
      <c r="AH41" s="93">
        <f t="shared" si="12"/>
        <v>0.030000000000000002</v>
      </c>
      <c r="AI41" s="87">
        <v>9563</v>
      </c>
      <c r="AJ41" s="93">
        <f>IF(+$I40+$I$22&lt;=$I$23,+$I40+$I$22,$I$23)</f>
        <v>0.030000000000000002</v>
      </c>
      <c r="AK41" s="87">
        <v>10168</v>
      </c>
      <c r="AL41" s="93">
        <f>IF(+$I40+$I$22&lt;=$I$23,+$I40+$I$22,$I$23)</f>
        <v>0.030000000000000002</v>
      </c>
      <c r="AM41" s="87">
        <v>10773</v>
      </c>
      <c r="AN41" s="93">
        <f>IF(+$I40+$I$22&lt;=$I$23,+$I40+$I$22,$I$23)</f>
        <v>0.030000000000000002</v>
      </c>
    </row>
    <row r="42" spans="8:40" ht="15">
      <c r="H42" s="78">
        <f>$H$34+0.4</f>
        <v>1.4</v>
      </c>
      <c r="I42" s="94">
        <f t="shared" si="0"/>
        <v>0.035</v>
      </c>
      <c r="J42" s="83">
        <v>1757</v>
      </c>
      <c r="K42" s="87">
        <v>2385</v>
      </c>
      <c r="L42" s="94">
        <f t="shared" si="1"/>
        <v>0.035</v>
      </c>
      <c r="M42" s="87">
        <v>3012</v>
      </c>
      <c r="N42" s="94">
        <f t="shared" si="2"/>
        <v>0.035</v>
      </c>
      <c r="O42" s="87">
        <v>3640</v>
      </c>
      <c r="P42" s="94">
        <f t="shared" si="3"/>
        <v>0.035</v>
      </c>
      <c r="Q42" s="87">
        <v>4268</v>
      </c>
      <c r="R42" s="94">
        <f t="shared" si="4"/>
        <v>0.035</v>
      </c>
      <c r="S42" s="87">
        <v>4895</v>
      </c>
      <c r="T42" s="94">
        <f t="shared" si="5"/>
        <v>0.035</v>
      </c>
      <c r="U42" s="87">
        <v>5523</v>
      </c>
      <c r="V42" s="94">
        <f t="shared" si="6"/>
        <v>0.035</v>
      </c>
      <c r="W42" s="87">
        <v>6151</v>
      </c>
      <c r="X42" s="94">
        <f t="shared" si="7"/>
        <v>0.035</v>
      </c>
      <c r="Y42" s="87">
        <v>6778</v>
      </c>
      <c r="Z42" s="94">
        <f t="shared" si="8"/>
        <v>0.035</v>
      </c>
      <c r="AA42" s="87">
        <v>7406</v>
      </c>
      <c r="AB42" s="94">
        <f t="shared" si="9"/>
        <v>0.035</v>
      </c>
      <c r="AC42" s="87">
        <v>8034</v>
      </c>
      <c r="AD42" s="94">
        <f t="shared" si="10"/>
        <v>0.035</v>
      </c>
      <c r="AE42" s="87">
        <v>8661</v>
      </c>
      <c r="AF42" s="94">
        <f t="shared" si="11"/>
        <v>0.035</v>
      </c>
      <c r="AG42" s="87">
        <v>9289</v>
      </c>
      <c r="AH42" s="94">
        <f t="shared" si="12"/>
        <v>0.035</v>
      </c>
      <c r="AI42" s="87">
        <v>9917</v>
      </c>
      <c r="AJ42" s="94">
        <f>IF(+$I41+$I$22&lt;=$I$23,+$I41+$I$22,$I$23)</f>
        <v>0.035</v>
      </c>
      <c r="AK42" s="87">
        <v>10544</v>
      </c>
      <c r="AL42" s="94">
        <f>IF(+$I41+$I$22&lt;=$I$23,+$I41+$I$22,$I$23)</f>
        <v>0.035</v>
      </c>
      <c r="AM42" s="92"/>
      <c r="AN42" s="92"/>
    </row>
    <row r="43" spans="8:40" ht="15">
      <c r="H43" s="79">
        <f>$H$34+0.45</f>
        <v>1.45</v>
      </c>
      <c r="I43" s="95">
        <f t="shared" si="0"/>
        <v>0.04</v>
      </c>
      <c r="J43" s="84">
        <v>1820</v>
      </c>
      <c r="K43" s="87">
        <v>2470</v>
      </c>
      <c r="L43" s="95">
        <f t="shared" si="1"/>
        <v>0.04</v>
      </c>
      <c r="M43" s="87">
        <v>3120</v>
      </c>
      <c r="N43" s="95">
        <f t="shared" si="2"/>
        <v>0.04</v>
      </c>
      <c r="O43" s="87">
        <v>3770</v>
      </c>
      <c r="P43" s="95">
        <f t="shared" si="3"/>
        <v>0.04</v>
      </c>
      <c r="Q43" s="87">
        <v>4420</v>
      </c>
      <c r="R43" s="95">
        <f t="shared" si="4"/>
        <v>0.04</v>
      </c>
      <c r="S43" s="87">
        <v>5070</v>
      </c>
      <c r="T43" s="95">
        <f t="shared" si="5"/>
        <v>0.04</v>
      </c>
      <c r="U43" s="87">
        <v>5720</v>
      </c>
      <c r="V43" s="95">
        <f t="shared" si="6"/>
        <v>0.04</v>
      </c>
      <c r="W43" s="87">
        <v>6370</v>
      </c>
      <c r="X43" s="95">
        <f t="shared" si="7"/>
        <v>0.04</v>
      </c>
      <c r="Y43" s="87">
        <v>7020</v>
      </c>
      <c r="Z43" s="95">
        <f t="shared" si="8"/>
        <v>0.04</v>
      </c>
      <c r="AA43" s="87">
        <v>7671</v>
      </c>
      <c r="AB43" s="95">
        <f t="shared" si="9"/>
        <v>0.04</v>
      </c>
      <c r="AC43" s="87">
        <v>8321</v>
      </c>
      <c r="AD43" s="95">
        <f t="shared" si="10"/>
        <v>0.04</v>
      </c>
      <c r="AE43" s="87">
        <v>8971</v>
      </c>
      <c r="AF43" s="95">
        <f t="shared" si="11"/>
        <v>0.04</v>
      </c>
      <c r="AG43" s="87">
        <v>9621</v>
      </c>
      <c r="AH43" s="95">
        <f t="shared" si="12"/>
        <v>0.04</v>
      </c>
      <c r="AI43" s="87">
        <v>10271</v>
      </c>
      <c r="AJ43" s="95">
        <f>IF(+$I42+$I$22&lt;=$I$23,+$I42+$I$22,$I$23)</f>
        <v>0.04</v>
      </c>
      <c r="AK43" s="92"/>
      <c r="AL43" s="92"/>
      <c r="AM43" s="91"/>
      <c r="AN43" s="91"/>
    </row>
    <row r="44" spans="8:40" ht="15">
      <c r="H44" s="79">
        <f>$H$34+0.5</f>
        <v>1.5</v>
      </c>
      <c r="I44" s="95">
        <f t="shared" si="0"/>
        <v>0.045</v>
      </c>
      <c r="J44" s="84">
        <v>1883</v>
      </c>
      <c r="K44" s="87">
        <v>2555</v>
      </c>
      <c r="L44" s="95">
        <f t="shared" si="1"/>
        <v>0.045</v>
      </c>
      <c r="M44" s="87">
        <v>3228</v>
      </c>
      <c r="N44" s="95">
        <f t="shared" si="2"/>
        <v>0.045</v>
      </c>
      <c r="O44" s="87">
        <v>3900</v>
      </c>
      <c r="P44" s="95">
        <f t="shared" si="3"/>
        <v>0.045</v>
      </c>
      <c r="Q44" s="87">
        <v>4573</v>
      </c>
      <c r="R44" s="95">
        <f t="shared" si="4"/>
        <v>0.045</v>
      </c>
      <c r="S44" s="87">
        <v>5245</v>
      </c>
      <c r="T44" s="95">
        <f t="shared" si="5"/>
        <v>0.045</v>
      </c>
      <c r="U44" s="87">
        <v>5918</v>
      </c>
      <c r="V44" s="95">
        <f t="shared" si="6"/>
        <v>0.045</v>
      </c>
      <c r="W44" s="87">
        <v>6590</v>
      </c>
      <c r="X44" s="95">
        <f t="shared" si="7"/>
        <v>0.045</v>
      </c>
      <c r="Y44" s="87">
        <v>7263</v>
      </c>
      <c r="Z44" s="95">
        <f t="shared" si="8"/>
        <v>0.045</v>
      </c>
      <c r="AA44" s="87">
        <v>7935</v>
      </c>
      <c r="AB44" s="95">
        <f t="shared" si="9"/>
        <v>0.045</v>
      </c>
      <c r="AC44" s="87">
        <v>8608</v>
      </c>
      <c r="AD44" s="95">
        <f t="shared" si="10"/>
        <v>0.045</v>
      </c>
      <c r="AE44" s="87">
        <v>9280</v>
      </c>
      <c r="AF44" s="95">
        <f t="shared" si="11"/>
        <v>0.045</v>
      </c>
      <c r="AG44" s="87">
        <v>9953</v>
      </c>
      <c r="AH44" s="95">
        <f t="shared" si="12"/>
        <v>0.045</v>
      </c>
      <c r="AI44" s="92"/>
      <c r="AJ44" s="91"/>
      <c r="AK44" s="91"/>
      <c r="AL44" s="91"/>
      <c r="AM44" s="92"/>
      <c r="AN44" s="92"/>
    </row>
    <row r="45" spans="8:40" ht="15">
      <c r="H45" s="79">
        <v>1.55</v>
      </c>
      <c r="I45" s="95">
        <f t="shared" si="0"/>
        <v>0.049999999999999996</v>
      </c>
      <c r="J45" s="84">
        <v>1945</v>
      </c>
      <c r="K45" s="87">
        <v>2640</v>
      </c>
      <c r="L45" s="95">
        <f t="shared" si="1"/>
        <v>0.049999999999999996</v>
      </c>
      <c r="M45" s="87">
        <v>3335</v>
      </c>
      <c r="N45" s="95">
        <f t="shared" si="2"/>
        <v>0.049999999999999996</v>
      </c>
      <c r="O45" s="87">
        <v>4030</v>
      </c>
      <c r="P45" s="95">
        <f t="shared" si="3"/>
        <v>0.049999999999999996</v>
      </c>
      <c r="Q45" s="87">
        <v>4725</v>
      </c>
      <c r="R45" s="95">
        <f t="shared" si="4"/>
        <v>0.049999999999999996</v>
      </c>
      <c r="S45" s="87">
        <v>5420</v>
      </c>
      <c r="T45" s="95">
        <f t="shared" si="5"/>
        <v>0.049999999999999996</v>
      </c>
      <c r="U45" s="87">
        <v>6115</v>
      </c>
      <c r="V45" s="95">
        <f t="shared" si="6"/>
        <v>0.049999999999999996</v>
      </c>
      <c r="W45" s="87">
        <v>6810</v>
      </c>
      <c r="X45" s="95">
        <f t="shared" si="7"/>
        <v>0.049999999999999996</v>
      </c>
      <c r="Y45" s="87">
        <v>7505</v>
      </c>
      <c r="Z45" s="95">
        <f t="shared" si="8"/>
        <v>0.049999999999999996</v>
      </c>
      <c r="AA45" s="87">
        <v>8200</v>
      </c>
      <c r="AB45" s="95">
        <f t="shared" si="9"/>
        <v>0.049999999999999996</v>
      </c>
      <c r="AC45" s="87">
        <v>8894</v>
      </c>
      <c r="AD45" s="95">
        <f t="shared" si="10"/>
        <v>0.049999999999999996</v>
      </c>
      <c r="AE45" s="87">
        <v>9589</v>
      </c>
      <c r="AF45" s="95">
        <f t="shared" si="11"/>
        <v>0.049999999999999996</v>
      </c>
      <c r="AG45" s="87">
        <v>10284</v>
      </c>
      <c r="AH45" s="95">
        <v>0.05</v>
      </c>
      <c r="AI45" s="91"/>
      <c r="AJ45" s="91"/>
      <c r="AK45" s="91"/>
      <c r="AL45" s="91"/>
      <c r="AM45" s="91"/>
      <c r="AN45" s="91"/>
    </row>
    <row r="46" spans="8:40" ht="15">
      <c r="H46" s="79">
        <v>1.6</v>
      </c>
      <c r="I46" s="95">
        <f t="shared" si="0"/>
        <v>0.05499999999999999</v>
      </c>
      <c r="J46" s="84">
        <v>2008</v>
      </c>
      <c r="K46" s="87">
        <v>2725</v>
      </c>
      <c r="L46" s="95">
        <f t="shared" si="1"/>
        <v>0.05499999999999999</v>
      </c>
      <c r="M46" s="87">
        <v>3443</v>
      </c>
      <c r="N46" s="95">
        <f t="shared" si="2"/>
        <v>0.05499999999999999</v>
      </c>
      <c r="O46" s="87">
        <v>4160</v>
      </c>
      <c r="P46" s="95">
        <f t="shared" si="3"/>
        <v>0.05499999999999999</v>
      </c>
      <c r="Q46" s="87">
        <v>4877</v>
      </c>
      <c r="R46" s="95">
        <f t="shared" si="4"/>
        <v>0.05499999999999999</v>
      </c>
      <c r="S46" s="87">
        <v>5595</v>
      </c>
      <c r="T46" s="95">
        <f t="shared" si="5"/>
        <v>0.05499999999999999</v>
      </c>
      <c r="U46" s="87">
        <v>6312</v>
      </c>
      <c r="V46" s="95">
        <f t="shared" si="6"/>
        <v>0.05499999999999999</v>
      </c>
      <c r="W46" s="87">
        <v>7029</v>
      </c>
      <c r="X46" s="95">
        <f t="shared" si="7"/>
        <v>0.05499999999999999</v>
      </c>
      <c r="Y46" s="87">
        <v>7747</v>
      </c>
      <c r="Z46" s="95">
        <f t="shared" si="8"/>
        <v>0.05499999999999999</v>
      </c>
      <c r="AA46" s="87">
        <v>8464</v>
      </c>
      <c r="AB46" s="95">
        <f t="shared" si="9"/>
        <v>0.05499999999999999</v>
      </c>
      <c r="AC46" s="87">
        <v>9181</v>
      </c>
      <c r="AD46" s="95">
        <f t="shared" si="10"/>
        <v>0.05499999999999999</v>
      </c>
      <c r="AE46" s="87">
        <v>9899</v>
      </c>
      <c r="AF46" s="95">
        <f t="shared" si="11"/>
        <v>0.05499999999999999</v>
      </c>
      <c r="AG46" s="91"/>
      <c r="AH46" s="91"/>
      <c r="AI46" s="91"/>
      <c r="AJ46" s="91"/>
      <c r="AK46" s="91"/>
      <c r="AL46" s="91"/>
      <c r="AM46" s="91"/>
      <c r="AN46" s="91"/>
    </row>
    <row r="47" spans="8:40" ht="15">
      <c r="H47" s="79">
        <v>1.65</v>
      </c>
      <c r="I47" s="95">
        <f t="shared" si="0"/>
        <v>0.05999999999999999</v>
      </c>
      <c r="J47" s="84">
        <v>2071</v>
      </c>
      <c r="K47" s="87">
        <v>2811</v>
      </c>
      <c r="L47" s="95">
        <f t="shared" si="1"/>
        <v>0.05999999999999999</v>
      </c>
      <c r="M47" s="87">
        <v>3550</v>
      </c>
      <c r="N47" s="95">
        <f t="shared" si="2"/>
        <v>0.05999999999999999</v>
      </c>
      <c r="O47" s="87">
        <v>4290</v>
      </c>
      <c r="P47" s="95">
        <f t="shared" si="3"/>
        <v>0.05999999999999999</v>
      </c>
      <c r="Q47" s="87">
        <v>5030</v>
      </c>
      <c r="R47" s="95">
        <f t="shared" si="4"/>
        <v>0.05999999999999999</v>
      </c>
      <c r="S47" s="87">
        <v>5770</v>
      </c>
      <c r="T47" s="95">
        <f t="shared" si="5"/>
        <v>0.05999999999999999</v>
      </c>
      <c r="U47" s="87">
        <v>6509</v>
      </c>
      <c r="V47" s="95">
        <f t="shared" si="6"/>
        <v>0.05999999999999999</v>
      </c>
      <c r="W47" s="87">
        <v>7249</v>
      </c>
      <c r="X47" s="95">
        <f t="shared" si="7"/>
        <v>0.05999999999999999</v>
      </c>
      <c r="Y47" s="87">
        <v>7989</v>
      </c>
      <c r="Z47" s="95">
        <f t="shared" si="8"/>
        <v>0.05999999999999999</v>
      </c>
      <c r="AA47" s="87">
        <v>8729</v>
      </c>
      <c r="AB47" s="95">
        <f t="shared" si="9"/>
        <v>0.05999999999999999</v>
      </c>
      <c r="AC47" s="87">
        <v>9468</v>
      </c>
      <c r="AD47" s="95">
        <f t="shared" si="10"/>
        <v>0.05999999999999999</v>
      </c>
      <c r="AE47" s="92"/>
      <c r="AF47" s="92"/>
      <c r="AG47" s="91"/>
      <c r="AH47" s="91"/>
      <c r="AI47" s="91"/>
      <c r="AJ47" s="91"/>
      <c r="AK47" s="91"/>
      <c r="AL47" s="91"/>
      <c r="AM47" s="91"/>
      <c r="AN47" s="91"/>
    </row>
    <row r="48" spans="8:40" ht="15">
      <c r="H48" s="79">
        <v>1.7</v>
      </c>
      <c r="I48" s="95">
        <f t="shared" si="0"/>
        <v>0.06499999999999999</v>
      </c>
      <c r="J48" s="84">
        <v>2134</v>
      </c>
      <c r="K48" s="87">
        <v>2896</v>
      </c>
      <c r="L48" s="95">
        <f t="shared" si="1"/>
        <v>0.06499999999999999</v>
      </c>
      <c r="M48" s="87">
        <v>3658</v>
      </c>
      <c r="N48" s="95">
        <f t="shared" si="2"/>
        <v>0.06499999999999999</v>
      </c>
      <c r="O48" s="87">
        <v>4420</v>
      </c>
      <c r="P48" s="95">
        <f t="shared" si="3"/>
        <v>0.06499999999999999</v>
      </c>
      <c r="Q48" s="87">
        <v>5182</v>
      </c>
      <c r="R48" s="95">
        <f t="shared" si="4"/>
        <v>0.06499999999999999</v>
      </c>
      <c r="S48" s="87">
        <v>5944</v>
      </c>
      <c r="T48" s="95">
        <f t="shared" si="5"/>
        <v>0.06499999999999999</v>
      </c>
      <c r="U48" s="87">
        <v>6707</v>
      </c>
      <c r="V48" s="95">
        <f t="shared" si="6"/>
        <v>0.06499999999999999</v>
      </c>
      <c r="W48" s="87">
        <v>7469</v>
      </c>
      <c r="X48" s="95">
        <f t="shared" si="7"/>
        <v>0.06499999999999999</v>
      </c>
      <c r="Y48" s="87">
        <v>8231</v>
      </c>
      <c r="Z48" s="95">
        <f t="shared" si="8"/>
        <v>0.06499999999999999</v>
      </c>
      <c r="AA48" s="87">
        <v>8993</v>
      </c>
      <c r="AB48" s="95">
        <f t="shared" si="9"/>
        <v>0.06499999999999999</v>
      </c>
      <c r="AC48" s="87">
        <v>9755</v>
      </c>
      <c r="AD48" s="95">
        <f t="shared" si="10"/>
        <v>0.06499999999999999</v>
      </c>
      <c r="AE48" s="91"/>
      <c r="AF48" s="91"/>
      <c r="AG48" s="91"/>
      <c r="AH48" s="91"/>
      <c r="AI48" s="91"/>
      <c r="AJ48" s="91"/>
      <c r="AK48" s="91"/>
      <c r="AL48" s="91"/>
      <c r="AM48" s="91"/>
      <c r="AN48" s="91"/>
    </row>
    <row r="49" spans="8:40" ht="15">
      <c r="H49" s="79">
        <v>1.75</v>
      </c>
      <c r="I49" s="95">
        <f t="shared" si="0"/>
        <v>0.06999999999999999</v>
      </c>
      <c r="J49" s="87">
        <v>2196</v>
      </c>
      <c r="K49" s="87">
        <v>2981</v>
      </c>
      <c r="L49" s="95">
        <f t="shared" si="1"/>
        <v>0.06999999999999999</v>
      </c>
      <c r="M49" s="87">
        <v>3765</v>
      </c>
      <c r="N49" s="95">
        <f t="shared" si="2"/>
        <v>0.06999999999999999</v>
      </c>
      <c r="O49" s="87">
        <v>4550</v>
      </c>
      <c r="P49" s="95">
        <f t="shared" si="3"/>
        <v>0.06999999999999999</v>
      </c>
      <c r="Q49" s="87">
        <v>5335</v>
      </c>
      <c r="R49" s="95">
        <f t="shared" si="4"/>
        <v>0.06999999999999999</v>
      </c>
      <c r="S49" s="87">
        <v>6119</v>
      </c>
      <c r="T49" s="95">
        <f t="shared" si="5"/>
        <v>0.06999999999999999</v>
      </c>
      <c r="U49" s="87">
        <v>6904</v>
      </c>
      <c r="V49" s="95">
        <f t="shared" si="6"/>
        <v>0.06999999999999999</v>
      </c>
      <c r="W49" s="87">
        <v>7688</v>
      </c>
      <c r="X49" s="95">
        <f t="shared" si="7"/>
        <v>0.06999999999999999</v>
      </c>
      <c r="Y49" s="87">
        <v>8473</v>
      </c>
      <c r="Z49" s="95">
        <f t="shared" si="8"/>
        <v>0.06999999999999999</v>
      </c>
      <c r="AA49" s="87">
        <v>9258</v>
      </c>
      <c r="AB49" s="95">
        <f t="shared" si="9"/>
        <v>0.06999999999999999</v>
      </c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</row>
    <row r="50" spans="8:40" ht="15">
      <c r="H50" s="79">
        <v>1.8</v>
      </c>
      <c r="I50" s="95">
        <f t="shared" si="0"/>
        <v>0.075</v>
      </c>
      <c r="J50" s="87">
        <v>2259</v>
      </c>
      <c r="K50" s="87">
        <v>3066</v>
      </c>
      <c r="L50" s="95">
        <f t="shared" si="1"/>
        <v>0.075</v>
      </c>
      <c r="M50" s="87">
        <v>3873</v>
      </c>
      <c r="N50" s="95">
        <f t="shared" si="2"/>
        <v>0.075</v>
      </c>
      <c r="O50" s="87">
        <v>4680</v>
      </c>
      <c r="P50" s="95">
        <f t="shared" si="3"/>
        <v>0.075</v>
      </c>
      <c r="Q50" s="87">
        <v>5487</v>
      </c>
      <c r="R50" s="95">
        <f t="shared" si="4"/>
        <v>0.075</v>
      </c>
      <c r="S50" s="87">
        <v>6294</v>
      </c>
      <c r="T50" s="95">
        <f t="shared" si="5"/>
        <v>0.075</v>
      </c>
      <c r="U50" s="87">
        <v>7101</v>
      </c>
      <c r="V50" s="95">
        <f t="shared" si="6"/>
        <v>0.075</v>
      </c>
      <c r="W50" s="87">
        <v>7908</v>
      </c>
      <c r="X50" s="95">
        <f t="shared" si="7"/>
        <v>0.075</v>
      </c>
      <c r="Y50" s="87">
        <v>8715</v>
      </c>
      <c r="Z50" s="95">
        <f t="shared" si="8"/>
        <v>0.075</v>
      </c>
      <c r="AA50" s="87">
        <v>9522</v>
      </c>
      <c r="AB50" s="95">
        <f t="shared" si="9"/>
        <v>0.075</v>
      </c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</row>
    <row r="51" spans="8:40" ht="15.75" thickBot="1">
      <c r="H51" s="80">
        <v>1.85</v>
      </c>
      <c r="I51" s="96">
        <f t="shared" si="0"/>
        <v>0.08</v>
      </c>
      <c r="J51" s="88">
        <v>2322</v>
      </c>
      <c r="K51" s="88">
        <v>3151</v>
      </c>
      <c r="L51" s="96">
        <f t="shared" si="1"/>
        <v>0.08</v>
      </c>
      <c r="M51" s="88">
        <v>3981</v>
      </c>
      <c r="N51" s="96">
        <f t="shared" si="2"/>
        <v>0.08</v>
      </c>
      <c r="O51" s="88">
        <v>4810</v>
      </c>
      <c r="P51" s="96">
        <f t="shared" si="3"/>
        <v>0.08</v>
      </c>
      <c r="Q51" s="88">
        <v>5639</v>
      </c>
      <c r="R51" s="96">
        <f t="shared" si="4"/>
        <v>0.08</v>
      </c>
      <c r="S51" s="88">
        <v>6469</v>
      </c>
      <c r="T51" s="96">
        <f t="shared" si="5"/>
        <v>0.08</v>
      </c>
      <c r="U51" s="88">
        <v>7298</v>
      </c>
      <c r="V51" s="96">
        <f t="shared" si="6"/>
        <v>0.08</v>
      </c>
      <c r="W51" s="88">
        <v>8128</v>
      </c>
      <c r="X51" s="96">
        <f t="shared" si="7"/>
        <v>0.08</v>
      </c>
      <c r="Y51" s="88">
        <v>8957</v>
      </c>
      <c r="Z51" s="96">
        <f t="shared" si="8"/>
        <v>0.08</v>
      </c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</row>
    <row r="52" spans="9:26" ht="15">
      <c r="I52" s="20"/>
      <c r="J52" s="20"/>
      <c r="K52" s="20"/>
      <c r="L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9:40" ht="15">
      <c r="I53" s="20"/>
      <c r="J53" s="89">
        <f>SUM(J31:J51)</f>
        <v>35073</v>
      </c>
      <c r="K53" s="89">
        <f>SUM(K31:K51)</f>
        <v>47621</v>
      </c>
      <c r="L53" s="89"/>
      <c r="M53" s="89">
        <f>SUM(M31:M51)</f>
        <v>60152</v>
      </c>
      <c r="N53" s="89"/>
      <c r="O53" s="89">
        <f>SUM(O31:O51)</f>
        <v>72679</v>
      </c>
      <c r="P53" s="89"/>
      <c r="Q53" s="89">
        <f>SUM(Q31:Q51)</f>
        <v>85209</v>
      </c>
      <c r="R53" s="89"/>
      <c r="S53" s="89">
        <f>SUM(S31:S51)</f>
        <v>97741</v>
      </c>
      <c r="T53" s="89"/>
      <c r="U53" s="89">
        <f>SUM(U31:U51)</f>
        <v>110271</v>
      </c>
      <c r="V53" s="89"/>
      <c r="W53" s="89">
        <f>SUM(W31:W51)</f>
        <v>122798</v>
      </c>
      <c r="X53" s="89"/>
      <c r="Y53" s="89">
        <f>SUM(Y31:Y51)</f>
        <v>135328</v>
      </c>
      <c r="Z53" s="89"/>
      <c r="AA53" s="89">
        <f>SUM(AA31:AA51)</f>
        <v>138075</v>
      </c>
      <c r="AB53" s="89"/>
      <c r="AC53" s="89">
        <f>SUM(AC31:AC51)</f>
        <v>129399</v>
      </c>
      <c r="AD53" s="89"/>
      <c r="AE53" s="89">
        <f>SUM(AE31:AE51)</f>
        <v>118782</v>
      </c>
      <c r="AF53" s="89"/>
      <c r="AG53" s="89">
        <f>SUM(AG31:AG51)</f>
        <v>116773</v>
      </c>
      <c r="AH53" s="89"/>
      <c r="AI53" s="89">
        <f>SUM(AI31:AI51)</f>
        <v>103059</v>
      </c>
      <c r="AJ53" s="89"/>
      <c r="AK53" s="89">
        <f>SUM(AK31:AK51)</f>
        <v>98659</v>
      </c>
      <c r="AL53" s="89"/>
      <c r="AM53" s="89">
        <f>SUM(AM31:AM51)</f>
        <v>93358</v>
      </c>
      <c r="AN53" s="89"/>
    </row>
    <row r="54" spans="10:26" ht="15">
      <c r="J54" s="20"/>
      <c r="K54" s="20"/>
      <c r="L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6" spans="9:10" ht="15">
      <c r="I56" s="30" t="s">
        <v>20</v>
      </c>
      <c r="J56" s="32">
        <f>IF(16&lt;D9,"Out-of-Range",D9)</f>
        <v>2</v>
      </c>
    </row>
    <row r="57" spans="9:30" ht="15">
      <c r="I57" s="30" t="s">
        <v>19</v>
      </c>
      <c r="J57" s="27">
        <f>D10</f>
        <v>0</v>
      </c>
      <c r="M57" s="110" t="s">
        <v>31</v>
      </c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</row>
    <row r="58" spans="8:30" ht="15">
      <c r="H58" s="1"/>
      <c r="K58" s="3"/>
      <c r="L58" s="3"/>
      <c r="M58" s="110" t="s">
        <v>32</v>
      </c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</row>
    <row r="59" spans="8:31" ht="15">
      <c r="H59" s="1"/>
      <c r="I59" s="30" t="s">
        <v>21</v>
      </c>
      <c r="J59" s="27">
        <f>VLOOKUP(J56,Size,2,TRUE)</f>
        <v>10</v>
      </c>
      <c r="K59" s="3"/>
      <c r="L59" s="3"/>
      <c r="M59" s="101" t="s">
        <v>39</v>
      </c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</row>
    <row r="60" spans="8:24" ht="15">
      <c r="H60" s="1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8:24" ht="15">
      <c r="H61" s="1"/>
      <c r="I61" s="31" t="s">
        <v>18</v>
      </c>
      <c r="J61" s="28" t="s">
        <v>16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8:24" ht="15">
      <c r="H62" s="1"/>
      <c r="I62" s="29">
        <v>2</v>
      </c>
      <c r="J62" s="19">
        <f>K28</f>
        <v>10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8:24" ht="15">
      <c r="H63" s="1"/>
      <c r="I63" s="29">
        <v>3</v>
      </c>
      <c r="J63" s="19">
        <f>M28</f>
        <v>10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9:10" ht="15">
      <c r="I64" s="29">
        <v>4</v>
      </c>
      <c r="J64" s="19">
        <f>O28</f>
        <v>10</v>
      </c>
    </row>
    <row r="65" spans="8:24" ht="15">
      <c r="H65" s="1"/>
      <c r="I65" s="29">
        <v>5</v>
      </c>
      <c r="J65" s="19">
        <f>Q28</f>
        <v>10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8:24" ht="15">
      <c r="H66" s="1"/>
      <c r="I66" s="29">
        <v>6</v>
      </c>
      <c r="J66" s="19">
        <f>S28</f>
        <v>10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8:24" ht="15">
      <c r="H67" s="1"/>
      <c r="I67" s="29">
        <v>7</v>
      </c>
      <c r="J67" s="19">
        <f>U28</f>
        <v>10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8:24" ht="15">
      <c r="H68" s="1"/>
      <c r="I68" s="29">
        <v>8</v>
      </c>
      <c r="J68" s="19">
        <f>W28</f>
        <v>10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8:24" ht="15">
      <c r="H69" s="1"/>
      <c r="I69" s="29">
        <v>9</v>
      </c>
      <c r="J69" s="19">
        <f>Y28</f>
        <v>10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8:24" ht="15">
      <c r="H70" s="1"/>
      <c r="I70" s="29">
        <v>10</v>
      </c>
      <c r="J70" s="19">
        <f>AA28</f>
        <v>10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8:24" ht="15">
      <c r="H71" s="1"/>
      <c r="I71" s="29">
        <v>11</v>
      </c>
      <c r="J71" s="19">
        <f>AC28</f>
        <v>10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9:10" ht="15">
      <c r="I72" s="29">
        <v>12</v>
      </c>
      <c r="J72" s="19">
        <f>AE28</f>
        <v>10</v>
      </c>
    </row>
    <row r="73" spans="8:24" ht="15">
      <c r="H73" s="1"/>
      <c r="I73" s="29">
        <v>13</v>
      </c>
      <c r="J73" s="19">
        <f>AG28</f>
        <v>10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8:24" ht="15">
      <c r="H74" s="1"/>
      <c r="I74" s="29">
        <v>14</v>
      </c>
      <c r="J74" s="19">
        <f>AI28</f>
        <v>10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8:24" ht="15">
      <c r="H75" s="1"/>
      <c r="I75" s="29">
        <v>15</v>
      </c>
      <c r="J75" s="19">
        <f>AK28</f>
        <v>10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9:10" ht="15">
      <c r="I76" s="29">
        <v>16</v>
      </c>
      <c r="J76" s="19">
        <f>AM28</f>
        <v>10</v>
      </c>
    </row>
  </sheetData>
  <sheetProtection password="C584" sheet="1" selectLockedCells="1"/>
  <mergeCells count="13">
    <mergeCell ref="B6:E6"/>
    <mergeCell ref="B7:E7"/>
    <mergeCell ref="B14:E21"/>
    <mergeCell ref="M59:AE59"/>
    <mergeCell ref="B2:E2"/>
    <mergeCell ref="B5:E5"/>
    <mergeCell ref="H6:I6"/>
    <mergeCell ref="H2:I2"/>
    <mergeCell ref="M57:AD57"/>
    <mergeCell ref="B3:E3"/>
    <mergeCell ref="B4:E4"/>
    <mergeCell ref="M58:AD58"/>
    <mergeCell ref="Q20:S20"/>
  </mergeCells>
  <dataValidations count="1">
    <dataValidation type="whole" allowBlank="1" showErrorMessage="1" errorTitle="Family Size" error="Please enter a family size between 2 &amp; 16." sqref="D9">
      <formula1>2</formula1>
      <formula2>16</formula2>
    </dataValidation>
  </dataValidations>
  <printOptions horizontalCentered="1"/>
  <pageMargins left="0.5" right="0.5" top="1" bottom="0.5" header="0.25" footer="0.25"/>
  <pageSetup fitToHeight="1" fitToWidth="1" horizontalDpi="600" verticalDpi="600" orientation="landscape" paperSize="5" r:id="rId1"/>
  <headerFooter alignWithMargins="0">
    <oddFooter>&amp;L&amp;D  &amp;T&amp;R&amp;F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Haight</dc:creator>
  <cp:keywords/>
  <dc:description/>
  <cp:lastModifiedBy>Olson, Melody</cp:lastModifiedBy>
  <cp:lastPrinted>2010-09-15T15:16:42Z</cp:lastPrinted>
  <dcterms:created xsi:type="dcterms:W3CDTF">1999-02-04T23:39:21Z</dcterms:created>
  <dcterms:modified xsi:type="dcterms:W3CDTF">2024-02-14T23:34:55Z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c430b170fa07467ab3a63321c1dc3858</vt:lpwstr>
  </property>
</Properties>
</file>